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C:\Users\ryan.wineteer\Desktop\3. HNG\Nebraska\NE 6264 Z1 Submissions\BAFO Submission\"/>
    </mc:Choice>
  </mc:AlternateContent>
  <xr:revisionPtr revIDLastSave="0" documentId="13_ncr:1_{7429EF9B-EF3F-480F-96B4-FC34542F09AF}" xr6:coauthVersionLast="45" xr6:coauthVersionMax="45" xr10:uidLastSave="{00000000-0000-0000-0000-000000000000}"/>
  <workbookProtection workbookPassword="D918" lockStructure="1"/>
  <bookViews>
    <workbookView xWindow="-25710" yWindow="-110" windowWidth="25820" windowHeight="14020" firstSheet="2" activeTab="2" xr2:uid="{00000000-000D-0000-FFFF-FFFF00000000}"/>
  </bookViews>
  <sheets>
    <sheet name="Instructions" sheetId="1" r:id="rId1"/>
    <sheet name="NRC Milestones" sheetId="23" r:id="rId2"/>
    <sheet name="Summary" sheetId="2" r:id="rId3"/>
    <sheet name="ESInet" sheetId="22" state="hidden" r:id="rId4"/>
    <sheet name="ESI net" sheetId="24" r:id="rId5"/>
    <sheet name="LNG" sheetId="21" r:id="rId6"/>
    <sheet name="BCF" sheetId="20" r:id="rId7"/>
    <sheet name="ESRP &amp; PRF" sheetId="19" r:id="rId8"/>
    <sheet name="ECRF &amp; LVF" sheetId="18" r:id="rId9"/>
    <sheet name="SI" sheetId="17" r:id="rId10"/>
    <sheet name="LDB" sheetId="14" r:id="rId11"/>
    <sheet name="MISC" sheetId="16" r:id="rId12"/>
    <sheet name="Opt Svc NGCS" sheetId="25" r:id="rId13"/>
  </sheets>
  <externalReferences>
    <externalReference r:id="rId14"/>
    <externalReference r:id="rId15"/>
  </externalReferences>
  <definedNames>
    <definedName name="_xlnm.Print_Area" localSheetId="6">BCF!$A$1:$V$62</definedName>
    <definedName name="_xlnm.Print_Area" localSheetId="8">'ECRF &amp; LVF'!$A$1:$V$62</definedName>
    <definedName name="_xlnm.Print_Area" localSheetId="4">'ESI net'!$A$1:$V$63</definedName>
    <definedName name="_xlnm.Print_Area" localSheetId="7">'ESRP &amp; PRF'!$A$1:$V$62</definedName>
    <definedName name="_xlnm.Print_Area" localSheetId="10">LDB!$A$1:$V$62</definedName>
    <definedName name="_xlnm.Print_Area" localSheetId="5">LNG!$A$1:$V$62</definedName>
    <definedName name="_xlnm.Print_Area" localSheetId="11">MISC!$A$1:$V$62</definedName>
    <definedName name="_xlnm.Print_Area" localSheetId="1">'NRC Milestones'!$A$1:$C$19</definedName>
    <definedName name="_xlnm.Print_Area" localSheetId="12">'Opt Svc NGCS'!$A$1:$V$62</definedName>
    <definedName name="_xlnm.Print_Area" localSheetId="9">SI!$A$1:$V$62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5" i="19" l="1"/>
  <c r="R55" i="19" s="1"/>
  <c r="S55" i="19" s="1"/>
  <c r="T55" i="19" s="1"/>
  <c r="E55" i="19"/>
  <c r="G55" i="19" s="1"/>
  <c r="I55" i="19" s="1"/>
  <c r="K55" i="19" s="1"/>
  <c r="Q47" i="19"/>
  <c r="R47" i="19" s="1"/>
  <c r="S47" i="19" s="1"/>
  <c r="T47" i="19" s="1"/>
  <c r="E47" i="19"/>
  <c r="G47" i="19" s="1"/>
  <c r="I47" i="19" s="1"/>
  <c r="K47" i="19" s="1"/>
  <c r="Q39" i="19"/>
  <c r="R39" i="19" s="1"/>
  <c r="S39" i="19" s="1"/>
  <c r="T39" i="19" s="1"/>
  <c r="E39" i="19"/>
  <c r="G39" i="19" s="1"/>
  <c r="I39" i="19" s="1"/>
  <c r="K39" i="19" s="1"/>
  <c r="Q31" i="19"/>
  <c r="R31" i="19" s="1"/>
  <c r="S31" i="19" s="1"/>
  <c r="T31" i="19" s="1"/>
  <c r="E31" i="19"/>
  <c r="G31" i="19" s="1"/>
  <c r="I31" i="19" s="1"/>
  <c r="K31" i="19" s="1"/>
  <c r="Q23" i="19"/>
  <c r="R23" i="19" s="1"/>
  <c r="S23" i="19" s="1"/>
  <c r="T23" i="19" s="1"/>
  <c r="E23" i="19"/>
  <c r="G23" i="19" s="1"/>
  <c r="I23" i="19" s="1"/>
  <c r="K23" i="19" s="1"/>
  <c r="Q15" i="19"/>
  <c r="R15" i="19" s="1"/>
  <c r="S15" i="19" s="1"/>
  <c r="T15" i="19" s="1"/>
  <c r="E15" i="19"/>
  <c r="G15" i="19" s="1"/>
  <c r="I15" i="19" s="1"/>
  <c r="K15" i="19" s="1"/>
  <c r="Q7" i="19"/>
  <c r="R7" i="19" s="1"/>
  <c r="S7" i="19" s="1"/>
  <c r="T7" i="19" s="1"/>
  <c r="E7" i="19"/>
  <c r="G7" i="19" s="1"/>
  <c r="I7" i="19" s="1"/>
  <c r="K7" i="19" s="1"/>
  <c r="Q55" i="20"/>
  <c r="R55" i="20" s="1"/>
  <c r="S55" i="20" s="1"/>
  <c r="T55" i="20" s="1"/>
  <c r="Q47" i="20"/>
  <c r="R47" i="20" s="1"/>
  <c r="S47" i="20" s="1"/>
  <c r="T47" i="20" s="1"/>
  <c r="Q39" i="20"/>
  <c r="R39" i="20" s="1"/>
  <c r="S39" i="20" s="1"/>
  <c r="T39" i="20" s="1"/>
  <c r="Q31" i="20"/>
  <c r="R31" i="20" s="1"/>
  <c r="S31" i="20" s="1"/>
  <c r="T31" i="20" s="1"/>
  <c r="Q23" i="20"/>
  <c r="R23" i="20" s="1"/>
  <c r="S23" i="20" s="1"/>
  <c r="T23" i="20" s="1"/>
  <c r="Q15" i="20"/>
  <c r="R15" i="20" s="1"/>
  <c r="S15" i="20" s="1"/>
  <c r="T15" i="20" s="1"/>
  <c r="Q7" i="20"/>
  <c r="R7" i="20" s="1"/>
  <c r="S7" i="20" s="1"/>
  <c r="T7" i="20" s="1"/>
  <c r="P55" i="21"/>
  <c r="Q55" i="21" s="1"/>
  <c r="R55" i="21" s="1"/>
  <c r="S55" i="21" s="1"/>
  <c r="T55" i="21" s="1"/>
  <c r="P47" i="21"/>
  <c r="Q47" i="21" s="1"/>
  <c r="R47" i="21" s="1"/>
  <c r="S47" i="21" s="1"/>
  <c r="T47" i="21" s="1"/>
  <c r="P39" i="21"/>
  <c r="Q39" i="21" s="1"/>
  <c r="R39" i="21" s="1"/>
  <c r="S39" i="21" s="1"/>
  <c r="T39" i="21" s="1"/>
  <c r="P31" i="21"/>
  <c r="Q31" i="21" s="1"/>
  <c r="R31" i="21" s="1"/>
  <c r="S31" i="21" s="1"/>
  <c r="T31" i="21" s="1"/>
  <c r="P23" i="21"/>
  <c r="Q23" i="21" s="1"/>
  <c r="R23" i="21" s="1"/>
  <c r="S23" i="21" s="1"/>
  <c r="T23" i="21" s="1"/>
  <c r="P15" i="21"/>
  <c r="Q15" i="21" s="1"/>
  <c r="R15" i="21" s="1"/>
  <c r="S15" i="21" s="1"/>
  <c r="T15" i="21" s="1"/>
  <c r="B7" i="21"/>
  <c r="P7" i="21" s="1"/>
  <c r="Q7" i="21" s="1"/>
  <c r="R7" i="21" s="1"/>
  <c r="S7" i="21" s="1"/>
  <c r="T7" i="21" s="1"/>
  <c r="C21" i="25" l="1"/>
  <c r="E21" i="25"/>
  <c r="G21" i="25"/>
  <c r="I21" i="25"/>
  <c r="K21" i="25"/>
  <c r="P21" i="25"/>
  <c r="Q21" i="25"/>
  <c r="R21" i="25"/>
  <c r="S21" i="25"/>
  <c r="T21" i="25"/>
  <c r="T13" i="25"/>
  <c r="S13" i="25"/>
  <c r="R13" i="25"/>
  <c r="Q13" i="25"/>
  <c r="P13" i="25"/>
  <c r="K13" i="25"/>
  <c r="I13" i="25"/>
  <c r="G13" i="25"/>
  <c r="E13" i="25"/>
  <c r="C13" i="25"/>
  <c r="C21" i="16"/>
  <c r="E21" i="16"/>
  <c r="G21" i="16"/>
  <c r="I21" i="16"/>
  <c r="K21" i="16"/>
  <c r="P21" i="16"/>
  <c r="Q21" i="16"/>
  <c r="R21" i="16"/>
  <c r="S21" i="16"/>
  <c r="T21" i="16"/>
  <c r="T13" i="16"/>
  <c r="S13" i="16"/>
  <c r="R13" i="16"/>
  <c r="Q13" i="16"/>
  <c r="P13" i="16"/>
  <c r="K13" i="16"/>
  <c r="I13" i="16"/>
  <c r="G13" i="16"/>
  <c r="E13" i="16"/>
  <c r="C13" i="16"/>
  <c r="C21" i="14"/>
  <c r="E21" i="14"/>
  <c r="G21" i="14"/>
  <c r="I21" i="14"/>
  <c r="K21" i="14"/>
  <c r="P21" i="14"/>
  <c r="Q21" i="14"/>
  <c r="R21" i="14"/>
  <c r="S21" i="14"/>
  <c r="T21" i="14"/>
  <c r="T13" i="14"/>
  <c r="S13" i="14"/>
  <c r="R13" i="14"/>
  <c r="Q13" i="14"/>
  <c r="P13" i="14"/>
  <c r="K13" i="14"/>
  <c r="I13" i="14"/>
  <c r="G13" i="14"/>
  <c r="E13" i="14"/>
  <c r="C13" i="14"/>
  <c r="C21" i="17"/>
  <c r="E21" i="17"/>
  <c r="G21" i="17"/>
  <c r="I21" i="17"/>
  <c r="K21" i="17"/>
  <c r="P21" i="17"/>
  <c r="Q21" i="17"/>
  <c r="R21" i="17"/>
  <c r="S21" i="17"/>
  <c r="T21" i="17"/>
  <c r="T13" i="17"/>
  <c r="S13" i="17"/>
  <c r="R13" i="17"/>
  <c r="Q13" i="17"/>
  <c r="P13" i="17"/>
  <c r="K13" i="17"/>
  <c r="I13" i="17"/>
  <c r="G13" i="17"/>
  <c r="E13" i="17"/>
  <c r="C13" i="17"/>
  <c r="C21" i="18"/>
  <c r="E21" i="18"/>
  <c r="G21" i="18"/>
  <c r="I21" i="18"/>
  <c r="K21" i="18"/>
  <c r="P21" i="18"/>
  <c r="Q21" i="18"/>
  <c r="R21" i="18"/>
  <c r="S21" i="18"/>
  <c r="T21" i="18"/>
  <c r="T13" i="18"/>
  <c r="S13" i="18"/>
  <c r="R13" i="18"/>
  <c r="Q13" i="18"/>
  <c r="P13" i="18"/>
  <c r="K13" i="18"/>
  <c r="I13" i="18"/>
  <c r="G13" i="18"/>
  <c r="E13" i="18"/>
  <c r="C13" i="18"/>
  <c r="C21" i="19"/>
  <c r="E21" i="19"/>
  <c r="G21" i="19"/>
  <c r="I21" i="19"/>
  <c r="K21" i="19"/>
  <c r="P21" i="19"/>
  <c r="Q21" i="19"/>
  <c r="R21" i="19"/>
  <c r="S21" i="19"/>
  <c r="T21" i="19"/>
  <c r="T13" i="19"/>
  <c r="S13" i="19"/>
  <c r="R13" i="19"/>
  <c r="Q13" i="19"/>
  <c r="P13" i="19"/>
  <c r="K13" i="19"/>
  <c r="I13" i="19"/>
  <c r="G13" i="19"/>
  <c r="E13" i="19"/>
  <c r="C13" i="19"/>
  <c r="C21" i="20"/>
  <c r="E21" i="20"/>
  <c r="G21" i="20"/>
  <c r="I21" i="20"/>
  <c r="K21" i="20"/>
  <c r="P21" i="20"/>
  <c r="Q21" i="20"/>
  <c r="R21" i="20"/>
  <c r="S21" i="20"/>
  <c r="T21" i="20"/>
  <c r="T13" i="20"/>
  <c r="S13" i="20"/>
  <c r="R13" i="20"/>
  <c r="Q13" i="20"/>
  <c r="P13" i="20"/>
  <c r="K13" i="20"/>
  <c r="I13" i="20"/>
  <c r="G13" i="20"/>
  <c r="E13" i="20"/>
  <c r="C13" i="20"/>
  <c r="C21" i="21"/>
  <c r="E21" i="21"/>
  <c r="G21" i="21"/>
  <c r="I21" i="21"/>
  <c r="K21" i="21"/>
  <c r="P21" i="21"/>
  <c r="Q21" i="21"/>
  <c r="R21" i="21"/>
  <c r="S21" i="21"/>
  <c r="T21" i="21"/>
  <c r="T13" i="21"/>
  <c r="S13" i="21"/>
  <c r="R13" i="21"/>
  <c r="Q13" i="21"/>
  <c r="P13" i="21"/>
  <c r="K13" i="21"/>
  <c r="I13" i="21"/>
  <c r="G13" i="21"/>
  <c r="E13" i="21"/>
  <c r="C13" i="21"/>
  <c r="C22" i="24"/>
  <c r="E22" i="24"/>
  <c r="G22" i="24"/>
  <c r="I22" i="24"/>
  <c r="K22" i="24"/>
  <c r="P22" i="24"/>
  <c r="Q22" i="24"/>
  <c r="R22" i="24"/>
  <c r="S22" i="24"/>
  <c r="T22" i="24"/>
  <c r="T14" i="24"/>
  <c r="S14" i="24"/>
  <c r="R14" i="24"/>
  <c r="Q14" i="24"/>
  <c r="P14" i="24"/>
  <c r="K14" i="24"/>
  <c r="I14" i="24"/>
  <c r="G14" i="24"/>
  <c r="E14" i="24"/>
  <c r="C14" i="24"/>
  <c r="J61" i="19" l="1"/>
  <c r="T37" i="19"/>
  <c r="S37" i="19"/>
  <c r="R37" i="19"/>
  <c r="Q37" i="19"/>
  <c r="P37" i="19"/>
  <c r="K37" i="19"/>
  <c r="I37" i="19"/>
  <c r="G37" i="19"/>
  <c r="E37" i="19"/>
  <c r="C37" i="19"/>
  <c r="V37" i="19" l="1"/>
  <c r="N37" i="19"/>
  <c r="L63" i="24" l="1"/>
  <c r="T62" i="24"/>
  <c r="S62" i="24"/>
  <c r="R62" i="24"/>
  <c r="Q62" i="24"/>
  <c r="P62" i="24"/>
  <c r="K62" i="24"/>
  <c r="I62" i="24"/>
  <c r="G62" i="24"/>
  <c r="E62" i="24"/>
  <c r="C62" i="24"/>
  <c r="T54" i="24"/>
  <c r="S54" i="24"/>
  <c r="R54" i="24"/>
  <c r="Q54" i="24"/>
  <c r="P54" i="24"/>
  <c r="K54" i="24"/>
  <c r="J54" i="24"/>
  <c r="I54" i="24"/>
  <c r="H54" i="24"/>
  <c r="G54" i="24"/>
  <c r="F54" i="24"/>
  <c r="E54" i="24"/>
  <c r="D54" i="24"/>
  <c r="C54" i="24"/>
  <c r="T46" i="24"/>
  <c r="S46" i="24"/>
  <c r="R46" i="24"/>
  <c r="Q46" i="24"/>
  <c r="P46" i="24"/>
  <c r="K46" i="24"/>
  <c r="J46" i="24"/>
  <c r="I46" i="24"/>
  <c r="H46" i="24"/>
  <c r="G46" i="24"/>
  <c r="F46" i="24"/>
  <c r="E46" i="24"/>
  <c r="D46" i="24"/>
  <c r="C46" i="24"/>
  <c r="E38" i="24"/>
  <c r="T38" i="24"/>
  <c r="S38" i="24"/>
  <c r="R38" i="24"/>
  <c r="Q38" i="24"/>
  <c r="P38" i="24"/>
  <c r="K38" i="24"/>
  <c r="J38" i="24"/>
  <c r="I38" i="24"/>
  <c r="H38" i="24"/>
  <c r="G38" i="24"/>
  <c r="F38" i="24"/>
  <c r="D38" i="24"/>
  <c r="C38" i="24"/>
  <c r="T30" i="24"/>
  <c r="S30" i="24"/>
  <c r="R30" i="24"/>
  <c r="Q30" i="24"/>
  <c r="P30" i="24"/>
  <c r="K30" i="24"/>
  <c r="J30" i="24"/>
  <c r="I30" i="24"/>
  <c r="H30" i="24"/>
  <c r="G30" i="24"/>
  <c r="F30" i="24"/>
  <c r="E30" i="24"/>
  <c r="D30" i="24"/>
  <c r="C30" i="24"/>
  <c r="B22" i="24"/>
  <c r="B14" i="24"/>
  <c r="N14" i="24" l="1"/>
  <c r="N62" i="24"/>
  <c r="N54" i="24"/>
  <c r="N46" i="24"/>
  <c r="N38" i="24"/>
  <c r="S63" i="24"/>
  <c r="P63" i="24"/>
  <c r="N30" i="24"/>
  <c r="T63" i="24"/>
  <c r="V22" i="24"/>
  <c r="Q63" i="24"/>
  <c r="K63" i="24"/>
  <c r="I63" i="24"/>
  <c r="G63" i="24"/>
  <c r="E63" i="24"/>
  <c r="N22" i="24"/>
  <c r="C63" i="24"/>
  <c r="R63" i="24"/>
  <c r="T61" i="25"/>
  <c r="S61" i="25"/>
  <c r="R61" i="25"/>
  <c r="Q61" i="25"/>
  <c r="P61" i="25"/>
  <c r="K61" i="25"/>
  <c r="J61" i="25"/>
  <c r="I61" i="25"/>
  <c r="H61" i="25"/>
  <c r="G61" i="25"/>
  <c r="F61" i="25"/>
  <c r="E61" i="25"/>
  <c r="D61" i="25"/>
  <c r="C61" i="25"/>
  <c r="B61" i="25"/>
  <c r="T53" i="25"/>
  <c r="S53" i="25"/>
  <c r="R53" i="25"/>
  <c r="Q53" i="25"/>
  <c r="P53" i="25"/>
  <c r="K53" i="25"/>
  <c r="J53" i="25"/>
  <c r="I53" i="25"/>
  <c r="H53" i="25"/>
  <c r="G53" i="25"/>
  <c r="F53" i="25"/>
  <c r="E53" i="25"/>
  <c r="D53" i="25"/>
  <c r="C53" i="25"/>
  <c r="B53" i="25"/>
  <c r="T45" i="25"/>
  <c r="S45" i="25"/>
  <c r="R45" i="25"/>
  <c r="Q45" i="25"/>
  <c r="P45" i="25"/>
  <c r="K45" i="25"/>
  <c r="J45" i="25"/>
  <c r="I45" i="25"/>
  <c r="H45" i="25"/>
  <c r="G45" i="25"/>
  <c r="F45" i="25"/>
  <c r="E45" i="25"/>
  <c r="D45" i="25"/>
  <c r="C45" i="25"/>
  <c r="B45" i="25"/>
  <c r="T37" i="25"/>
  <c r="S37" i="25"/>
  <c r="R37" i="25"/>
  <c r="Q37" i="25"/>
  <c r="P37" i="25"/>
  <c r="K37" i="25"/>
  <c r="J37" i="25"/>
  <c r="I37" i="25"/>
  <c r="H37" i="25"/>
  <c r="G37" i="25"/>
  <c r="F37" i="25"/>
  <c r="E37" i="25"/>
  <c r="D37" i="25"/>
  <c r="C37" i="25"/>
  <c r="B37" i="25"/>
  <c r="T29" i="25"/>
  <c r="S29" i="25"/>
  <c r="R29" i="25"/>
  <c r="Q29" i="25"/>
  <c r="P29" i="25"/>
  <c r="K29" i="25"/>
  <c r="J29" i="25"/>
  <c r="I29" i="25"/>
  <c r="H29" i="25"/>
  <c r="G29" i="25"/>
  <c r="F29" i="25"/>
  <c r="E29" i="25"/>
  <c r="D29" i="25"/>
  <c r="C29" i="25"/>
  <c r="B29" i="25"/>
  <c r="J21" i="25"/>
  <c r="H21" i="25"/>
  <c r="F21" i="25"/>
  <c r="D21" i="25"/>
  <c r="B21" i="25"/>
  <c r="J13" i="25"/>
  <c r="H13" i="25"/>
  <c r="F13" i="25"/>
  <c r="D13" i="25"/>
  <c r="B13" i="25"/>
  <c r="B2" i="25"/>
  <c r="B1" i="25"/>
  <c r="N63" i="24" l="1"/>
  <c r="M21" i="25"/>
  <c r="M13" i="25"/>
  <c r="N13" i="25"/>
  <c r="V13" i="25"/>
  <c r="V21" i="25"/>
  <c r="N21" i="25"/>
  <c r="M29" i="25"/>
  <c r="N29" i="25"/>
  <c r="V29" i="25"/>
  <c r="V37" i="25"/>
  <c r="M37" i="25"/>
  <c r="F62" i="25"/>
  <c r="N37" i="25"/>
  <c r="B62" i="25"/>
  <c r="C62" i="25"/>
  <c r="M45" i="25"/>
  <c r="N45" i="25"/>
  <c r="G62" i="25"/>
  <c r="R62" i="25"/>
  <c r="V45" i="25"/>
  <c r="D62" i="25"/>
  <c r="E62" i="25"/>
  <c r="N53" i="25"/>
  <c r="M53" i="25"/>
  <c r="H62" i="25"/>
  <c r="I62" i="25"/>
  <c r="P62" i="25"/>
  <c r="Q62" i="25"/>
  <c r="V53" i="25"/>
  <c r="S62" i="25"/>
  <c r="J62" i="25"/>
  <c r="M61" i="25"/>
  <c r="N61" i="25"/>
  <c r="K62" i="25"/>
  <c r="T62" i="25"/>
  <c r="V61" i="25"/>
  <c r="M62" i="25" l="1"/>
  <c r="N62" i="25"/>
  <c r="V62" i="25"/>
  <c r="J62" i="24"/>
  <c r="H62" i="24"/>
  <c r="F62" i="24"/>
  <c r="D62" i="24"/>
  <c r="B62" i="24"/>
  <c r="V54" i="24"/>
  <c r="B54" i="24"/>
  <c r="M54" i="24" s="1"/>
  <c r="B46" i="24"/>
  <c r="M46" i="24" s="1"/>
  <c r="B38" i="24"/>
  <c r="M38" i="24" s="1"/>
  <c r="C5" i="23" s="1"/>
  <c r="B30" i="24"/>
  <c r="J22" i="24"/>
  <c r="H22" i="24"/>
  <c r="F22" i="24"/>
  <c r="D22" i="24"/>
  <c r="J14" i="24"/>
  <c r="H14" i="24"/>
  <c r="F14" i="24"/>
  <c r="D14" i="24"/>
  <c r="B3" i="24"/>
  <c r="B2" i="24"/>
  <c r="M14" i="24" l="1"/>
  <c r="C2" i="23" s="1"/>
  <c r="F63" i="24"/>
  <c r="M62" i="24"/>
  <c r="C8" i="23" s="1"/>
  <c r="M30" i="24"/>
  <c r="C4" i="23" s="1"/>
  <c r="B63" i="24"/>
  <c r="B8" i="2" s="1"/>
  <c r="J63" i="24"/>
  <c r="J8" i="2" s="1"/>
  <c r="H63" i="24"/>
  <c r="H8" i="2" s="1"/>
  <c r="D63" i="24"/>
  <c r="D8" i="2" s="1"/>
  <c r="M22" i="24"/>
  <c r="C3" i="23" s="1"/>
  <c r="V46" i="24"/>
  <c r="V30" i="24"/>
  <c r="V38" i="24"/>
  <c r="V62" i="24"/>
  <c r="C6" i="23"/>
  <c r="C7" i="23"/>
  <c r="C8" i="2"/>
  <c r="G8" i="2"/>
  <c r="K8" i="2"/>
  <c r="N8" i="2"/>
  <c r="I8" i="2"/>
  <c r="L8" i="2"/>
  <c r="P8" i="2"/>
  <c r="F8" i="2"/>
  <c r="M8" i="2"/>
  <c r="O8" i="2"/>
  <c r="V14" i="24"/>
  <c r="E8" i="2"/>
  <c r="C9" i="23" l="1"/>
  <c r="M63" i="24"/>
  <c r="V63" i="24"/>
  <c r="T61" i="16" l="1"/>
  <c r="S61" i="16"/>
  <c r="R61" i="16"/>
  <c r="Q61" i="16"/>
  <c r="P61" i="16"/>
  <c r="K61" i="16"/>
  <c r="J61" i="16"/>
  <c r="I61" i="16"/>
  <c r="H61" i="16"/>
  <c r="G61" i="16"/>
  <c r="F61" i="16"/>
  <c r="E61" i="16"/>
  <c r="D61" i="16"/>
  <c r="C61" i="16"/>
  <c r="B61" i="16"/>
  <c r="T61" i="14"/>
  <c r="S61" i="14"/>
  <c r="R61" i="14"/>
  <c r="Q61" i="14"/>
  <c r="P61" i="14"/>
  <c r="K61" i="14"/>
  <c r="J61" i="14"/>
  <c r="I61" i="14"/>
  <c r="H61" i="14"/>
  <c r="G61" i="14"/>
  <c r="F61" i="14"/>
  <c r="E61" i="14"/>
  <c r="D61" i="14"/>
  <c r="C61" i="14"/>
  <c r="B61" i="14"/>
  <c r="T61" i="17"/>
  <c r="S61" i="17"/>
  <c r="R61" i="17"/>
  <c r="Q61" i="17"/>
  <c r="P61" i="17"/>
  <c r="K61" i="17"/>
  <c r="J61" i="17"/>
  <c r="I61" i="17"/>
  <c r="H61" i="17"/>
  <c r="G61" i="17"/>
  <c r="F61" i="17"/>
  <c r="E61" i="17"/>
  <c r="D61" i="17"/>
  <c r="C61" i="17"/>
  <c r="B61" i="17"/>
  <c r="T61" i="18"/>
  <c r="S61" i="18"/>
  <c r="R61" i="18"/>
  <c r="Q61" i="18"/>
  <c r="P61" i="18"/>
  <c r="K61" i="18"/>
  <c r="J61" i="18"/>
  <c r="I61" i="18"/>
  <c r="H61" i="18"/>
  <c r="G61" i="18"/>
  <c r="F61" i="18"/>
  <c r="E61" i="18"/>
  <c r="D61" i="18"/>
  <c r="C61" i="18"/>
  <c r="B61" i="18"/>
  <c r="T61" i="19"/>
  <c r="S61" i="19"/>
  <c r="R61" i="19"/>
  <c r="Q61" i="19"/>
  <c r="P61" i="19"/>
  <c r="K61" i="19"/>
  <c r="I61" i="19"/>
  <c r="H61" i="19"/>
  <c r="G61" i="19"/>
  <c r="F61" i="19"/>
  <c r="E61" i="19"/>
  <c r="D61" i="19"/>
  <c r="C61" i="19"/>
  <c r="B61" i="19"/>
  <c r="T61" i="20"/>
  <c r="S61" i="20"/>
  <c r="R61" i="20"/>
  <c r="Q61" i="20"/>
  <c r="P61" i="20"/>
  <c r="K61" i="20"/>
  <c r="J61" i="20"/>
  <c r="I61" i="20"/>
  <c r="H61" i="20"/>
  <c r="G61" i="20"/>
  <c r="F61" i="20"/>
  <c r="E61" i="20"/>
  <c r="D61" i="20"/>
  <c r="C61" i="20"/>
  <c r="B61" i="20"/>
  <c r="T53" i="16"/>
  <c r="S53" i="16"/>
  <c r="R53" i="16"/>
  <c r="Q53" i="16"/>
  <c r="P53" i="16"/>
  <c r="K53" i="16"/>
  <c r="J53" i="16"/>
  <c r="I53" i="16"/>
  <c r="H53" i="16"/>
  <c r="G53" i="16"/>
  <c r="F53" i="16"/>
  <c r="E53" i="16"/>
  <c r="D53" i="16"/>
  <c r="C53" i="16"/>
  <c r="B53" i="16"/>
  <c r="M53" i="16" s="1"/>
  <c r="T53" i="14"/>
  <c r="S53" i="14"/>
  <c r="R53" i="14"/>
  <c r="Q53" i="14"/>
  <c r="P53" i="14"/>
  <c r="K53" i="14"/>
  <c r="J53" i="14"/>
  <c r="I53" i="14"/>
  <c r="H53" i="14"/>
  <c r="G53" i="14"/>
  <c r="F53" i="14"/>
  <c r="E53" i="14"/>
  <c r="D53" i="14"/>
  <c r="C53" i="14"/>
  <c r="B53" i="14"/>
  <c r="T53" i="17"/>
  <c r="S53" i="17"/>
  <c r="R53" i="17"/>
  <c r="Q53" i="17"/>
  <c r="P53" i="17"/>
  <c r="K53" i="17"/>
  <c r="J53" i="17"/>
  <c r="I53" i="17"/>
  <c r="H53" i="17"/>
  <c r="G53" i="17"/>
  <c r="F53" i="17"/>
  <c r="E53" i="17"/>
  <c r="D53" i="17"/>
  <c r="C53" i="17"/>
  <c r="B53" i="17"/>
  <c r="T53" i="18"/>
  <c r="S53" i="18"/>
  <c r="R53" i="18"/>
  <c r="Q53" i="18"/>
  <c r="P53" i="18"/>
  <c r="K53" i="18"/>
  <c r="J53" i="18"/>
  <c r="I53" i="18"/>
  <c r="H53" i="18"/>
  <c r="G53" i="18"/>
  <c r="F53" i="18"/>
  <c r="E53" i="18"/>
  <c r="D53" i="18"/>
  <c r="C53" i="18"/>
  <c r="B53" i="18"/>
  <c r="B45" i="18"/>
  <c r="C45" i="18"/>
  <c r="D45" i="18"/>
  <c r="E45" i="18"/>
  <c r="F45" i="18"/>
  <c r="G45" i="18"/>
  <c r="H45" i="18"/>
  <c r="I45" i="18"/>
  <c r="J45" i="18"/>
  <c r="K45" i="18"/>
  <c r="P45" i="18"/>
  <c r="Q45" i="18"/>
  <c r="R45" i="18"/>
  <c r="S45" i="18"/>
  <c r="T45" i="18"/>
  <c r="T53" i="19"/>
  <c r="S53" i="19"/>
  <c r="R53" i="19"/>
  <c r="Q53" i="19"/>
  <c r="P53" i="19"/>
  <c r="K53" i="19"/>
  <c r="J53" i="19"/>
  <c r="I53" i="19"/>
  <c r="H53" i="19"/>
  <c r="G53" i="19"/>
  <c r="F53" i="19"/>
  <c r="E53" i="19"/>
  <c r="D53" i="19"/>
  <c r="C53" i="19"/>
  <c r="B53" i="19"/>
  <c r="M53" i="19" s="1"/>
  <c r="T53" i="20"/>
  <c r="S53" i="20"/>
  <c r="R53" i="20"/>
  <c r="Q53" i="20"/>
  <c r="P53" i="20"/>
  <c r="K53" i="20"/>
  <c r="J53" i="20"/>
  <c r="I53" i="20"/>
  <c r="H53" i="20"/>
  <c r="G53" i="20"/>
  <c r="F53" i="20"/>
  <c r="E53" i="20"/>
  <c r="D53" i="20"/>
  <c r="C53" i="20"/>
  <c r="B53" i="20"/>
  <c r="J37" i="19"/>
  <c r="H37" i="19"/>
  <c r="F37" i="19"/>
  <c r="D37" i="19"/>
  <c r="B37" i="19"/>
  <c r="T45" i="16"/>
  <c r="S45" i="16"/>
  <c r="R45" i="16"/>
  <c r="Q45" i="16"/>
  <c r="P45" i="16"/>
  <c r="K45" i="16"/>
  <c r="J45" i="16"/>
  <c r="I45" i="16"/>
  <c r="H45" i="16"/>
  <c r="G45" i="16"/>
  <c r="F45" i="16"/>
  <c r="E45" i="16"/>
  <c r="D45" i="16"/>
  <c r="C45" i="16"/>
  <c r="B45" i="16"/>
  <c r="T45" i="14"/>
  <c r="S45" i="14"/>
  <c r="R45" i="14"/>
  <c r="Q45" i="14"/>
  <c r="P45" i="14"/>
  <c r="K45" i="14"/>
  <c r="J45" i="14"/>
  <c r="I45" i="14"/>
  <c r="H45" i="14"/>
  <c r="G45" i="14"/>
  <c r="F45" i="14"/>
  <c r="E45" i="14"/>
  <c r="D45" i="14"/>
  <c r="C45" i="14"/>
  <c r="B45" i="14"/>
  <c r="T45" i="17"/>
  <c r="S45" i="17"/>
  <c r="R45" i="17"/>
  <c r="Q45" i="17"/>
  <c r="P45" i="17"/>
  <c r="K45" i="17"/>
  <c r="J45" i="17"/>
  <c r="I45" i="17"/>
  <c r="H45" i="17"/>
  <c r="G45" i="17"/>
  <c r="F45" i="17"/>
  <c r="E45" i="17"/>
  <c r="D45" i="17"/>
  <c r="C45" i="17"/>
  <c r="B45" i="17"/>
  <c r="M45" i="17" s="1"/>
  <c r="T45" i="19"/>
  <c r="S45" i="19"/>
  <c r="R45" i="19"/>
  <c r="Q45" i="19"/>
  <c r="P45" i="19"/>
  <c r="K45" i="19"/>
  <c r="J45" i="19"/>
  <c r="I45" i="19"/>
  <c r="H45" i="19"/>
  <c r="G45" i="19"/>
  <c r="F45" i="19"/>
  <c r="E45" i="19"/>
  <c r="D45" i="19"/>
  <c r="C45" i="19"/>
  <c r="B45" i="19"/>
  <c r="M45" i="19" s="1"/>
  <c r="T45" i="20"/>
  <c r="S45" i="20"/>
  <c r="R45" i="20"/>
  <c r="Q45" i="20"/>
  <c r="P45" i="20"/>
  <c r="K45" i="20"/>
  <c r="J45" i="20"/>
  <c r="I45" i="20"/>
  <c r="H45" i="20"/>
  <c r="G45" i="20"/>
  <c r="F45" i="20"/>
  <c r="E45" i="20"/>
  <c r="D45" i="20"/>
  <c r="C45" i="20"/>
  <c r="B45" i="20"/>
  <c r="T37" i="16"/>
  <c r="S37" i="16"/>
  <c r="R37" i="16"/>
  <c r="Q37" i="16"/>
  <c r="P37" i="16"/>
  <c r="K37" i="16"/>
  <c r="J37" i="16"/>
  <c r="I37" i="16"/>
  <c r="H37" i="16"/>
  <c r="G37" i="16"/>
  <c r="F37" i="16"/>
  <c r="E37" i="16"/>
  <c r="D37" i="16"/>
  <c r="C37" i="16"/>
  <c r="B37" i="16"/>
  <c r="T37" i="14"/>
  <c r="S37" i="14"/>
  <c r="R37" i="14"/>
  <c r="Q37" i="14"/>
  <c r="P37" i="14"/>
  <c r="K37" i="14"/>
  <c r="J37" i="14"/>
  <c r="I37" i="14"/>
  <c r="H37" i="14"/>
  <c r="G37" i="14"/>
  <c r="F37" i="14"/>
  <c r="E37" i="14"/>
  <c r="D37" i="14"/>
  <c r="C37" i="14"/>
  <c r="B37" i="14"/>
  <c r="M37" i="14" s="1"/>
  <c r="T37" i="17"/>
  <c r="S37" i="17"/>
  <c r="R37" i="17"/>
  <c r="Q37" i="17"/>
  <c r="P37" i="17"/>
  <c r="K37" i="17"/>
  <c r="J37" i="17"/>
  <c r="I37" i="17"/>
  <c r="H37" i="17"/>
  <c r="G37" i="17"/>
  <c r="F37" i="17"/>
  <c r="E37" i="17"/>
  <c r="D37" i="17"/>
  <c r="C37" i="17"/>
  <c r="B37" i="17"/>
  <c r="T37" i="18"/>
  <c r="S37" i="18"/>
  <c r="R37" i="18"/>
  <c r="Q37" i="18"/>
  <c r="P37" i="18"/>
  <c r="K37" i="18"/>
  <c r="J37" i="18"/>
  <c r="I37" i="18"/>
  <c r="H37" i="18"/>
  <c r="G37" i="18"/>
  <c r="F37" i="18"/>
  <c r="E37" i="18"/>
  <c r="D37" i="18"/>
  <c r="C37" i="18"/>
  <c r="B37" i="18"/>
  <c r="T37" i="20"/>
  <c r="S37" i="20"/>
  <c r="R37" i="20"/>
  <c r="Q37" i="20"/>
  <c r="P37" i="20"/>
  <c r="K37" i="20"/>
  <c r="J37" i="20"/>
  <c r="I37" i="20"/>
  <c r="H37" i="20"/>
  <c r="G37" i="20"/>
  <c r="F37" i="20"/>
  <c r="E37" i="20"/>
  <c r="D37" i="20"/>
  <c r="C37" i="20"/>
  <c r="B37" i="20"/>
  <c r="T29" i="16"/>
  <c r="S29" i="16"/>
  <c r="R29" i="16"/>
  <c r="Q29" i="16"/>
  <c r="P29" i="16"/>
  <c r="K29" i="16"/>
  <c r="J29" i="16"/>
  <c r="I29" i="16"/>
  <c r="H29" i="16"/>
  <c r="G29" i="16"/>
  <c r="F29" i="16"/>
  <c r="E29" i="16"/>
  <c r="D29" i="16"/>
  <c r="C29" i="16"/>
  <c r="B29" i="16"/>
  <c r="T29" i="14"/>
  <c r="S29" i="14"/>
  <c r="R29" i="14"/>
  <c r="Q29" i="14"/>
  <c r="P29" i="14"/>
  <c r="K29" i="14"/>
  <c r="J29" i="14"/>
  <c r="I29" i="14"/>
  <c r="H29" i="14"/>
  <c r="G29" i="14"/>
  <c r="F29" i="14"/>
  <c r="E29" i="14"/>
  <c r="D29" i="14"/>
  <c r="C29" i="14"/>
  <c r="B29" i="14"/>
  <c r="T29" i="17"/>
  <c r="S29" i="17"/>
  <c r="R29" i="17"/>
  <c r="Q29" i="17"/>
  <c r="P29" i="17"/>
  <c r="K29" i="17"/>
  <c r="J29" i="17"/>
  <c r="I29" i="17"/>
  <c r="H29" i="17"/>
  <c r="G29" i="17"/>
  <c r="F29" i="17"/>
  <c r="E29" i="17"/>
  <c r="D29" i="17"/>
  <c r="C29" i="17"/>
  <c r="B29" i="17"/>
  <c r="T29" i="18"/>
  <c r="S29" i="18"/>
  <c r="R29" i="18"/>
  <c r="Q29" i="18"/>
  <c r="P29" i="18"/>
  <c r="K29" i="18"/>
  <c r="J29" i="18"/>
  <c r="I29" i="18"/>
  <c r="H29" i="18"/>
  <c r="G29" i="18"/>
  <c r="F29" i="18"/>
  <c r="E29" i="18"/>
  <c r="D29" i="18"/>
  <c r="C29" i="18"/>
  <c r="B29" i="18"/>
  <c r="T29" i="19"/>
  <c r="S29" i="19"/>
  <c r="R29" i="19"/>
  <c r="Q29" i="19"/>
  <c r="P29" i="19"/>
  <c r="K29" i="19"/>
  <c r="J29" i="19"/>
  <c r="I29" i="19"/>
  <c r="H29" i="19"/>
  <c r="G29" i="19"/>
  <c r="F29" i="19"/>
  <c r="E29" i="19"/>
  <c r="D29" i="19"/>
  <c r="C29" i="19"/>
  <c r="B29" i="19"/>
  <c r="M29" i="19" s="1"/>
  <c r="T29" i="20"/>
  <c r="S29" i="20"/>
  <c r="R29" i="20"/>
  <c r="Q29" i="20"/>
  <c r="P29" i="20"/>
  <c r="K29" i="20"/>
  <c r="J29" i="20"/>
  <c r="I29" i="20"/>
  <c r="H29" i="20"/>
  <c r="G29" i="20"/>
  <c r="F29" i="20"/>
  <c r="E29" i="20"/>
  <c r="D29" i="20"/>
  <c r="C29" i="20"/>
  <c r="B29" i="20"/>
  <c r="M29" i="20" s="1"/>
  <c r="J13" i="16"/>
  <c r="H13" i="16"/>
  <c r="F13" i="16"/>
  <c r="D13" i="16"/>
  <c r="B13" i="16"/>
  <c r="J13" i="14"/>
  <c r="H13" i="14"/>
  <c r="F13" i="14"/>
  <c r="D13" i="14"/>
  <c r="B13" i="14"/>
  <c r="J13" i="17"/>
  <c r="H13" i="17"/>
  <c r="F13" i="17"/>
  <c r="D13" i="17"/>
  <c r="B13" i="17"/>
  <c r="J13" i="18"/>
  <c r="H13" i="18"/>
  <c r="F13" i="18"/>
  <c r="D13" i="18"/>
  <c r="B13" i="18"/>
  <c r="J13" i="19"/>
  <c r="H13" i="19"/>
  <c r="F13" i="19"/>
  <c r="D13" i="19"/>
  <c r="B13" i="19"/>
  <c r="J13" i="20"/>
  <c r="H13" i="20"/>
  <c r="F13" i="20"/>
  <c r="D13" i="20"/>
  <c r="B13" i="20"/>
  <c r="J21" i="16"/>
  <c r="H21" i="16"/>
  <c r="F21" i="16"/>
  <c r="D21" i="16"/>
  <c r="B21" i="16"/>
  <c r="J21" i="14"/>
  <c r="H21" i="14"/>
  <c r="F21" i="14"/>
  <c r="D21" i="14"/>
  <c r="B21" i="14"/>
  <c r="J21" i="17"/>
  <c r="H21" i="17"/>
  <c r="F21" i="17"/>
  <c r="D21" i="17"/>
  <c r="B21" i="17"/>
  <c r="J21" i="18"/>
  <c r="H21" i="18"/>
  <c r="F21" i="18"/>
  <c r="D21" i="18"/>
  <c r="B21" i="18"/>
  <c r="J21" i="19"/>
  <c r="H21" i="19"/>
  <c r="F21" i="19"/>
  <c r="D21" i="19"/>
  <c r="B21" i="19"/>
  <c r="J21" i="20"/>
  <c r="H21" i="20"/>
  <c r="F21" i="20"/>
  <c r="D21" i="20"/>
  <c r="B21" i="20"/>
  <c r="T61" i="21"/>
  <c r="S61" i="21"/>
  <c r="R61" i="21"/>
  <c r="Q61" i="21"/>
  <c r="P61" i="21"/>
  <c r="T45" i="21"/>
  <c r="S45" i="21"/>
  <c r="R45" i="21"/>
  <c r="Q45" i="21"/>
  <c r="P45" i="21"/>
  <c r="T37" i="21"/>
  <c r="S37" i="21"/>
  <c r="R37" i="21"/>
  <c r="Q37" i="21"/>
  <c r="P37" i="21"/>
  <c r="T29" i="21"/>
  <c r="S29" i="21"/>
  <c r="R29" i="21"/>
  <c r="Q29" i="21"/>
  <c r="P29" i="21"/>
  <c r="K29" i="21"/>
  <c r="I29" i="21"/>
  <c r="G29" i="21"/>
  <c r="E29" i="21"/>
  <c r="K37" i="21"/>
  <c r="I37" i="21"/>
  <c r="G37" i="21"/>
  <c r="E37" i="21"/>
  <c r="K45" i="21"/>
  <c r="I45" i="21"/>
  <c r="G45" i="21"/>
  <c r="E45" i="21"/>
  <c r="K61" i="21"/>
  <c r="I61" i="21"/>
  <c r="G61" i="21"/>
  <c r="E61" i="21"/>
  <c r="T53" i="21"/>
  <c r="S53" i="21"/>
  <c r="R53" i="21"/>
  <c r="Q53" i="21"/>
  <c r="P53" i="21"/>
  <c r="K53" i="21"/>
  <c r="I53" i="21"/>
  <c r="G53" i="21"/>
  <c r="E53" i="21"/>
  <c r="C61" i="21"/>
  <c r="C53" i="21"/>
  <c r="C45" i="21"/>
  <c r="C37" i="21"/>
  <c r="N37" i="21" s="1"/>
  <c r="C29" i="21"/>
  <c r="M29" i="14" l="1"/>
  <c r="S62" i="21"/>
  <c r="V21" i="17"/>
  <c r="J62" i="20"/>
  <c r="R62" i="20"/>
  <c r="N10" i="2" s="1"/>
  <c r="T62" i="18"/>
  <c r="P12" i="2" s="1"/>
  <c r="M37" i="17"/>
  <c r="V45" i="17"/>
  <c r="G62" i="17"/>
  <c r="G13" i="2" s="1"/>
  <c r="J62" i="17"/>
  <c r="R62" i="17"/>
  <c r="N13" i="2" s="1"/>
  <c r="V21" i="14"/>
  <c r="M53" i="14"/>
  <c r="N61" i="16"/>
  <c r="G62" i="16"/>
  <c r="V61" i="21"/>
  <c r="N61" i="21"/>
  <c r="V53" i="21"/>
  <c r="I62" i="21"/>
  <c r="N53" i="21"/>
  <c r="V45" i="21"/>
  <c r="N45" i="21"/>
  <c r="V37" i="21"/>
  <c r="R62" i="21"/>
  <c r="V29" i="21"/>
  <c r="G62" i="21"/>
  <c r="N29" i="21"/>
  <c r="T62" i="21"/>
  <c r="V21" i="21"/>
  <c r="Q62" i="21"/>
  <c r="K62" i="21"/>
  <c r="E62" i="21"/>
  <c r="N21" i="21"/>
  <c r="P62" i="21"/>
  <c r="V13" i="21"/>
  <c r="N13" i="21"/>
  <c r="C62" i="21"/>
  <c r="S62" i="20"/>
  <c r="O10" i="2" s="1"/>
  <c r="V61" i="20"/>
  <c r="N61" i="20"/>
  <c r="M61" i="20"/>
  <c r="V53" i="20"/>
  <c r="M53" i="20"/>
  <c r="N53" i="20"/>
  <c r="V45" i="20"/>
  <c r="M45" i="20"/>
  <c r="N45" i="20"/>
  <c r="V37" i="20"/>
  <c r="N37" i="20"/>
  <c r="M37" i="20"/>
  <c r="V29" i="20"/>
  <c r="K62" i="20"/>
  <c r="N29" i="20"/>
  <c r="V21" i="20"/>
  <c r="T62" i="20"/>
  <c r="P10" i="2" s="1"/>
  <c r="Q62" i="20"/>
  <c r="M10" i="2" s="1"/>
  <c r="I62" i="20"/>
  <c r="H62" i="20"/>
  <c r="G62" i="20"/>
  <c r="F62" i="20"/>
  <c r="N21" i="20"/>
  <c r="E62" i="20"/>
  <c r="D62" i="20"/>
  <c r="M21" i="20"/>
  <c r="P62" i="20"/>
  <c r="L10" i="2" s="1"/>
  <c r="V13" i="20"/>
  <c r="C62" i="20"/>
  <c r="C10" i="2" s="1"/>
  <c r="N13" i="20"/>
  <c r="M13" i="20"/>
  <c r="B62" i="20"/>
  <c r="V61" i="19"/>
  <c r="M61" i="19"/>
  <c r="N61" i="19"/>
  <c r="D62" i="19"/>
  <c r="D11" i="2" s="1"/>
  <c r="V53" i="19"/>
  <c r="K62" i="19"/>
  <c r="K11" i="2" s="1"/>
  <c r="N53" i="19"/>
  <c r="S62" i="19"/>
  <c r="O11" i="2" s="1"/>
  <c r="Q62" i="19"/>
  <c r="M11" i="2" s="1"/>
  <c r="V45" i="19"/>
  <c r="G62" i="19"/>
  <c r="G11" i="2" s="1"/>
  <c r="N45" i="19"/>
  <c r="H62" i="19"/>
  <c r="H11" i="2" s="1"/>
  <c r="M37" i="19"/>
  <c r="T62" i="19"/>
  <c r="P11" i="2" s="1"/>
  <c r="V29" i="19"/>
  <c r="N29" i="19"/>
  <c r="V21" i="19"/>
  <c r="R62" i="19"/>
  <c r="N11" i="2" s="1"/>
  <c r="M21" i="19"/>
  <c r="J62" i="19"/>
  <c r="I62" i="19"/>
  <c r="I11" i="2" s="1"/>
  <c r="F62" i="19"/>
  <c r="F11" i="2" s="1"/>
  <c r="N21" i="19"/>
  <c r="E62" i="19"/>
  <c r="E11" i="2" s="1"/>
  <c r="P62" i="19"/>
  <c r="L11" i="2" s="1"/>
  <c r="V13" i="19"/>
  <c r="C62" i="19"/>
  <c r="C11" i="2" s="1"/>
  <c r="N13" i="19"/>
  <c r="B62" i="19"/>
  <c r="M13" i="19"/>
  <c r="V61" i="18"/>
  <c r="N61" i="18"/>
  <c r="D62" i="18"/>
  <c r="M61" i="18"/>
  <c r="V53" i="18"/>
  <c r="N53" i="18"/>
  <c r="M53" i="18"/>
  <c r="V45" i="18"/>
  <c r="N45" i="18"/>
  <c r="M45" i="18"/>
  <c r="V37" i="18"/>
  <c r="Q62" i="18"/>
  <c r="M12" i="2" s="1"/>
  <c r="E62" i="18"/>
  <c r="E12" i="2" s="1"/>
  <c r="N37" i="18"/>
  <c r="M37" i="18"/>
  <c r="V29" i="18"/>
  <c r="R62" i="18"/>
  <c r="N12" i="2" s="1"/>
  <c r="I62" i="18"/>
  <c r="M29" i="18"/>
  <c r="N29" i="18"/>
  <c r="S62" i="18"/>
  <c r="O12" i="2" s="1"/>
  <c r="V21" i="18"/>
  <c r="K62" i="18"/>
  <c r="J62" i="18"/>
  <c r="M21" i="18"/>
  <c r="H62" i="18"/>
  <c r="N21" i="18"/>
  <c r="G62" i="18"/>
  <c r="F62" i="18"/>
  <c r="P62" i="18"/>
  <c r="L12" i="2" s="1"/>
  <c r="V13" i="18"/>
  <c r="C62" i="18"/>
  <c r="N13" i="18"/>
  <c r="B62" i="18"/>
  <c r="M13" i="18"/>
  <c r="S62" i="17"/>
  <c r="O13" i="2" s="1"/>
  <c r="V61" i="17"/>
  <c r="N61" i="17"/>
  <c r="M61" i="17"/>
  <c r="V53" i="17"/>
  <c r="M53" i="17"/>
  <c r="N53" i="17"/>
  <c r="N45" i="17"/>
  <c r="V37" i="17"/>
  <c r="N37" i="17"/>
  <c r="T62" i="17"/>
  <c r="P13" i="2" s="1"/>
  <c r="V29" i="17"/>
  <c r="N29" i="17"/>
  <c r="M29" i="17"/>
  <c r="Q62" i="17"/>
  <c r="M13" i="2" s="1"/>
  <c r="K62" i="17"/>
  <c r="K13" i="2" s="1"/>
  <c r="I62" i="17"/>
  <c r="I13" i="2" s="1"/>
  <c r="H62" i="17"/>
  <c r="H13" i="2" s="1"/>
  <c r="F62" i="17"/>
  <c r="F13" i="2" s="1"/>
  <c r="N21" i="17"/>
  <c r="E62" i="17"/>
  <c r="E13" i="2" s="1"/>
  <c r="M21" i="17"/>
  <c r="D62" i="17"/>
  <c r="D13" i="2" s="1"/>
  <c r="P62" i="17"/>
  <c r="L13" i="2" s="1"/>
  <c r="V13" i="17"/>
  <c r="C62" i="17"/>
  <c r="C13" i="2" s="1"/>
  <c r="N13" i="17"/>
  <c r="B62" i="17"/>
  <c r="B13" i="2" s="1"/>
  <c r="M13" i="17"/>
  <c r="V61" i="14"/>
  <c r="N61" i="14"/>
  <c r="M61" i="14"/>
  <c r="V53" i="14"/>
  <c r="N53" i="14"/>
  <c r="S62" i="14"/>
  <c r="O14" i="2" s="1"/>
  <c r="V45" i="14"/>
  <c r="N45" i="14"/>
  <c r="M45" i="14"/>
  <c r="T62" i="14"/>
  <c r="P14" i="2" s="1"/>
  <c r="V37" i="14"/>
  <c r="N37" i="14"/>
  <c r="V29" i="14"/>
  <c r="N29" i="14"/>
  <c r="R62" i="14"/>
  <c r="N14" i="2" s="1"/>
  <c r="Q62" i="14"/>
  <c r="M14" i="2" s="1"/>
  <c r="K62" i="14"/>
  <c r="J62" i="14"/>
  <c r="I62" i="14"/>
  <c r="H62" i="14"/>
  <c r="G62" i="14"/>
  <c r="F62" i="14"/>
  <c r="E62" i="14"/>
  <c r="N21" i="14"/>
  <c r="D62" i="14"/>
  <c r="M21" i="14"/>
  <c r="P62" i="14"/>
  <c r="V13" i="14"/>
  <c r="C62" i="14"/>
  <c r="N13" i="14"/>
  <c r="B62" i="14"/>
  <c r="M13" i="14"/>
  <c r="M21" i="16"/>
  <c r="M29" i="16"/>
  <c r="V13" i="16"/>
  <c r="N13" i="16"/>
  <c r="M13" i="16"/>
  <c r="Q62" i="16"/>
  <c r="M15" i="2" s="1"/>
  <c r="V21" i="16"/>
  <c r="N21" i="16"/>
  <c r="V29" i="16"/>
  <c r="N29" i="16"/>
  <c r="V37" i="16"/>
  <c r="N37" i="16"/>
  <c r="E62" i="16"/>
  <c r="M37" i="16"/>
  <c r="V45" i="16"/>
  <c r="N45" i="16"/>
  <c r="M45" i="16"/>
  <c r="T62" i="16"/>
  <c r="P15" i="2" s="1"/>
  <c r="S62" i="16"/>
  <c r="O15" i="2" s="1"/>
  <c r="V53" i="16"/>
  <c r="R62" i="16"/>
  <c r="N15" i="2" s="1"/>
  <c r="K62" i="16"/>
  <c r="J62" i="16"/>
  <c r="I62" i="16"/>
  <c r="H62" i="16"/>
  <c r="N53" i="16"/>
  <c r="F62" i="16"/>
  <c r="D62" i="16"/>
  <c r="P62" i="16"/>
  <c r="L15" i="2" s="1"/>
  <c r="V61" i="16"/>
  <c r="C62" i="16"/>
  <c r="B62" i="16"/>
  <c r="M61" i="16"/>
  <c r="B2" i="18"/>
  <c r="B1" i="18"/>
  <c r="B2" i="16"/>
  <c r="B1" i="16"/>
  <c r="B2" i="14"/>
  <c r="B1" i="14"/>
  <c r="B2" i="17"/>
  <c r="B1" i="17"/>
  <c r="B2" i="19"/>
  <c r="B1" i="19"/>
  <c r="B2" i="20"/>
  <c r="B1" i="20"/>
  <c r="B39" i="2"/>
  <c r="M62" i="19" l="1"/>
  <c r="V62" i="21"/>
  <c r="N62" i="21"/>
  <c r="V62" i="20"/>
  <c r="M62" i="20"/>
  <c r="N62" i="20"/>
  <c r="N62" i="19"/>
  <c r="V62" i="19"/>
  <c r="M62" i="18"/>
  <c r="V62" i="18"/>
  <c r="N62" i="18"/>
  <c r="V62" i="17"/>
  <c r="M62" i="17"/>
  <c r="N62" i="17"/>
  <c r="V62" i="14"/>
  <c r="N62" i="14"/>
  <c r="M62" i="14"/>
  <c r="M62" i="16"/>
  <c r="V62" i="16"/>
  <c r="N62" i="16"/>
  <c r="B11" i="2"/>
  <c r="L14" i="2"/>
  <c r="J13" i="2"/>
  <c r="J11" i="2"/>
  <c r="D21" i="21" l="1"/>
  <c r="B21" i="21"/>
  <c r="C15" i="2" l="1"/>
  <c r="D15" i="2"/>
  <c r="E15" i="2"/>
  <c r="F15" i="2"/>
  <c r="G15" i="2"/>
  <c r="H15" i="2"/>
  <c r="I15" i="2"/>
  <c r="J15" i="2"/>
  <c r="K15" i="2"/>
  <c r="B15" i="2"/>
  <c r="C14" i="2"/>
  <c r="D14" i="2"/>
  <c r="E14" i="2"/>
  <c r="F14" i="2"/>
  <c r="G14" i="2"/>
  <c r="H14" i="2"/>
  <c r="I14" i="2"/>
  <c r="J14" i="2"/>
  <c r="K14" i="2"/>
  <c r="B14" i="2"/>
  <c r="D10" i="2"/>
  <c r="F10" i="2"/>
  <c r="D12" i="2"/>
  <c r="B12" i="2"/>
  <c r="F12" i="2"/>
  <c r="H12" i="2"/>
  <c r="J12" i="2"/>
  <c r="C12" i="2"/>
  <c r="G12" i="2"/>
  <c r="I12" i="2"/>
  <c r="K12" i="2"/>
  <c r="J10" i="2"/>
  <c r="E10" i="2"/>
  <c r="G10" i="2"/>
  <c r="K10" i="2"/>
  <c r="J61" i="21"/>
  <c r="H61" i="21"/>
  <c r="F61" i="21"/>
  <c r="D61" i="21"/>
  <c r="B61" i="21"/>
  <c r="M61" i="21" s="1"/>
  <c r="J53" i="21"/>
  <c r="H53" i="21"/>
  <c r="F53" i="21"/>
  <c r="D53" i="21"/>
  <c r="B53" i="21"/>
  <c r="J45" i="21"/>
  <c r="H45" i="21"/>
  <c r="F45" i="21"/>
  <c r="D45" i="21"/>
  <c r="B45" i="21"/>
  <c r="J37" i="21"/>
  <c r="H37" i="21"/>
  <c r="F37" i="21"/>
  <c r="D37" i="21"/>
  <c r="B37" i="21"/>
  <c r="J29" i="21"/>
  <c r="H29" i="21"/>
  <c r="F29" i="21"/>
  <c r="D29" i="21"/>
  <c r="B29" i="21"/>
  <c r="M29" i="21" s="1"/>
  <c r="J21" i="21"/>
  <c r="H21" i="21"/>
  <c r="F21" i="21"/>
  <c r="M21" i="21" s="1"/>
  <c r="B13" i="21"/>
  <c r="J13" i="21"/>
  <c r="H13" i="21"/>
  <c r="F13" i="21"/>
  <c r="D13" i="21"/>
  <c r="D62" i="21" s="1"/>
  <c r="M53" i="21" l="1"/>
  <c r="M45" i="21"/>
  <c r="C16" i="23" s="1"/>
  <c r="M37" i="21"/>
  <c r="J62" i="21"/>
  <c r="J9" i="2" s="1"/>
  <c r="J16" i="2" s="1"/>
  <c r="H62" i="21"/>
  <c r="H9" i="2" s="1"/>
  <c r="F62" i="21"/>
  <c r="F9" i="2" s="1"/>
  <c r="F16" i="2" s="1"/>
  <c r="M13" i="21"/>
  <c r="B62" i="21"/>
  <c r="C18" i="23"/>
  <c r="C13" i="23"/>
  <c r="C15" i="23"/>
  <c r="C17" i="23"/>
  <c r="C14" i="23"/>
  <c r="I10" i="2"/>
  <c r="H10" i="2"/>
  <c r="O9" i="2"/>
  <c r="O16" i="2" s="1"/>
  <c r="N9" i="2"/>
  <c r="N16" i="2" s="1"/>
  <c r="M9" i="2"/>
  <c r="M16" i="2" s="1"/>
  <c r="K9" i="2"/>
  <c r="K16" i="2" s="1"/>
  <c r="I9" i="2"/>
  <c r="G9" i="2"/>
  <c r="G16" i="2" s="1"/>
  <c r="C9" i="2"/>
  <c r="C16" i="2" s="1"/>
  <c r="D9" i="2"/>
  <c r="D16" i="2" s="1"/>
  <c r="P9" i="2"/>
  <c r="P16" i="2" s="1"/>
  <c r="L9" i="2"/>
  <c r="L16" i="2" s="1"/>
  <c r="E9" i="2"/>
  <c r="E16" i="2" s="1"/>
  <c r="H16" i="2" l="1"/>
  <c r="I16" i="2"/>
  <c r="M62" i="21"/>
  <c r="C12" i="23"/>
  <c r="C19" i="23" s="1"/>
  <c r="B10" i="2"/>
  <c r="U29" i="22"/>
  <c r="T29" i="22"/>
  <c r="S29" i="22"/>
  <c r="R29" i="22"/>
  <c r="Q29" i="22"/>
  <c r="P29" i="22"/>
  <c r="O29" i="22"/>
  <c r="N29" i="22"/>
  <c r="M29" i="22"/>
  <c r="L29" i="22"/>
  <c r="K29" i="22"/>
  <c r="J29" i="22"/>
  <c r="I29" i="22"/>
  <c r="H29" i="22"/>
  <c r="G29" i="22"/>
  <c r="F29" i="22"/>
  <c r="E29" i="22"/>
  <c r="D29" i="22"/>
  <c r="C29" i="22"/>
  <c r="B29" i="22"/>
  <c r="B3" i="22"/>
  <c r="B2" i="22"/>
  <c r="P19" i="2" l="1"/>
  <c r="N19" i="2"/>
  <c r="L19" i="2"/>
  <c r="M19" i="2"/>
  <c r="O19" i="2"/>
  <c r="B2" i="21"/>
  <c r="B1" i="21"/>
  <c r="J19" i="2" l="1"/>
  <c r="H19" i="2"/>
  <c r="F19" i="2"/>
  <c r="D19" i="2"/>
  <c r="B9" i="2" l="1"/>
  <c r="B16" i="2" l="1"/>
  <c r="B19" i="2" s="1"/>
  <c r="B21" i="2" l="1"/>
  <c r="B20" i="2"/>
  <c r="B24" i="2"/>
  <c r="B23" i="2"/>
  <c r="B22" i="2"/>
  <c r="B25" i="2"/>
</calcChain>
</file>

<file path=xl/sharedStrings.xml><?xml version="1.0" encoding="utf-8"?>
<sst xmlns="http://schemas.openxmlformats.org/spreadsheetml/2006/main" count="1021" uniqueCount="226">
  <si>
    <t>General</t>
  </si>
  <si>
    <t>Summary Tab</t>
  </si>
  <si>
    <t>NRC</t>
  </si>
  <si>
    <t>YEAR 1</t>
  </si>
  <si>
    <t>YEAR 2</t>
  </si>
  <si>
    <t>YEAR 3</t>
  </si>
  <si>
    <t>YEAR 4</t>
  </si>
  <si>
    <t>YEAR 5</t>
  </si>
  <si>
    <t>Total</t>
  </si>
  <si>
    <t>Date (MM/DD/YYYY):</t>
  </si>
  <si>
    <t xml:space="preserve"> - Follow the instructions for each Tab. </t>
  </si>
  <si>
    <t>Year 1</t>
  </si>
  <si>
    <t>Year 2</t>
  </si>
  <si>
    <t>Year 3</t>
  </si>
  <si>
    <t>Year 4</t>
  </si>
  <si>
    <t>Year 5</t>
  </si>
  <si>
    <t>Yearly Totals (NRC+MRC)</t>
  </si>
  <si>
    <r>
      <t>MRC</t>
    </r>
    <r>
      <rPr>
        <b/>
        <sz val="11"/>
        <color theme="1"/>
        <rFont val="Calibri"/>
        <family val="2"/>
      </rPr>
      <t>¹</t>
    </r>
  </si>
  <si>
    <t xml:space="preserve"> - All cells are locked except those allowing input (shaded green).</t>
  </si>
  <si>
    <t>INITIAL CONTRACT PERIOD</t>
  </si>
  <si>
    <t>SI Tab</t>
  </si>
  <si>
    <t>LDB Tab</t>
  </si>
  <si>
    <t>MISC Tab</t>
  </si>
  <si>
    <t>Offeror Name:</t>
  </si>
  <si>
    <t>SI</t>
  </si>
  <si>
    <t>LDB</t>
  </si>
  <si>
    <t>Miscellaneous</t>
  </si>
  <si>
    <t>Location Database</t>
  </si>
  <si>
    <t>Spatial Interface</t>
  </si>
  <si>
    <t>OPTIONAL YEARS</t>
  </si>
  <si>
    <t>MISC</t>
  </si>
  <si>
    <t>Project Totals</t>
  </si>
  <si>
    <t>Border Control Function</t>
  </si>
  <si>
    <t>BCF</t>
  </si>
  <si>
    <t>Vendor Input</t>
  </si>
  <si>
    <t>ESRP &amp; PRF</t>
  </si>
  <si>
    <t>Legacy Network Gateway</t>
  </si>
  <si>
    <t>Emergency Call Routing Function &amp; Location Validation Function</t>
  </si>
  <si>
    <t>LNG</t>
  </si>
  <si>
    <t>ECRF &amp; LVF</t>
  </si>
  <si>
    <t>LNG Tab</t>
  </si>
  <si>
    <t>BCF Tab</t>
  </si>
  <si>
    <t>ESRP &amp; PRF Tab</t>
  </si>
  <si>
    <t>ECRF &amp; LVF Tab</t>
  </si>
  <si>
    <t>Emergency Services Routing Proxy &amp; Policy Routing Function</t>
  </si>
  <si>
    <t>Emergency Services IP Network</t>
  </si>
  <si>
    <t>ESInet Total</t>
  </si>
  <si>
    <t>Initial Contract (5 Year NRC+MRC)</t>
  </si>
  <si>
    <t xml:space="preserve">  + Optional Year 6 (6 Year NRC+MRC)</t>
  </si>
  <si>
    <t>YEAR 6</t>
  </si>
  <si>
    <t>YEAR 7</t>
  </si>
  <si>
    <t>YEAR 8</t>
  </si>
  <si>
    <t>YEAR 9</t>
  </si>
  <si>
    <t>YEAR 10</t>
  </si>
  <si>
    <t>Year 6</t>
  </si>
  <si>
    <t>Year 7</t>
  </si>
  <si>
    <t>Year 8</t>
  </si>
  <si>
    <t>Year 9</t>
  </si>
  <si>
    <t>Year 10</t>
  </si>
  <si>
    <t>¹ Enter monthly charges in whole dollars (annualized MRC will appear on Summary tab)</t>
  </si>
  <si>
    <t>Bidder Name:</t>
  </si>
  <si>
    <t>Bidder Name</t>
  </si>
  <si>
    <t>Instructions To Bidders</t>
  </si>
  <si>
    <t>Bidder Input</t>
  </si>
  <si>
    <t>Next Generation Core Services</t>
  </si>
  <si>
    <t>NRC Milestones</t>
  </si>
  <si>
    <t xml:space="preserve"> - Include the saved Excel file when submitting the RFP response package to the Nebraska State Purchasing Bureau.</t>
  </si>
  <si>
    <t xml:space="preserve">  + Optional Years 7 (7 Year NRC+MRC)</t>
  </si>
  <si>
    <t xml:space="preserve">  + Optional Years 8 (8 Year NRC+MRC)</t>
  </si>
  <si>
    <t xml:space="preserve">  + Optional Years 9 (9 Year NRC+MRC)</t>
  </si>
  <si>
    <t xml:space="preserve">  + Optional Years 10 (10 Year NRC+MRC)</t>
  </si>
  <si>
    <t>TOTAL</t>
  </si>
  <si>
    <t>Region One Milestone</t>
  </si>
  <si>
    <t>Region Two Milestone</t>
  </si>
  <si>
    <t>Region Three Milestone</t>
  </si>
  <si>
    <t>Region Four Milestone</t>
  </si>
  <si>
    <t>Region Five Milestone</t>
  </si>
  <si>
    <t>Region Six Milestone</t>
  </si>
  <si>
    <t>Region Seven Milestone</t>
  </si>
  <si>
    <t xml:space="preserve">State Population </t>
  </si>
  <si>
    <t>Total Population</t>
  </si>
  <si>
    <t>Bidder Inpur</t>
  </si>
  <si>
    <t>LNG Total</t>
  </si>
  <si>
    <t>BCF Total</t>
  </si>
  <si>
    <t>ESRP &amp; PRF Total</t>
  </si>
  <si>
    <t>ECRF &amp; LVF Total</t>
  </si>
  <si>
    <t>SI Total</t>
  </si>
  <si>
    <t>LDB Total</t>
  </si>
  <si>
    <t>MISC Total</t>
  </si>
  <si>
    <t>2019 Estimates</t>
  </si>
  <si>
    <t xml:space="preserve">TOTALS </t>
  </si>
  <si>
    <t>YEARS 1-5</t>
  </si>
  <si>
    <t>Region Three - Metro</t>
  </si>
  <si>
    <t>Region Four - NC</t>
  </si>
  <si>
    <t>Region Five - EC</t>
  </si>
  <si>
    <t>Region Six - NE</t>
  </si>
  <si>
    <t>Region Seven - Metro West</t>
  </si>
  <si>
    <t>NRC/MRC Region 1 Total</t>
  </si>
  <si>
    <t xml:space="preserve">NRC/MRC Region 2 Total </t>
  </si>
  <si>
    <t>NRC/MRC Region 3 Total</t>
  </si>
  <si>
    <t>NRC/MRC Region 4 Total</t>
  </si>
  <si>
    <t xml:space="preserve">NRC/MRC Region 5 Total </t>
  </si>
  <si>
    <t xml:space="preserve">NRC/MRC Region 7 Total </t>
  </si>
  <si>
    <t xml:space="preserve"> - Tabs will contain cells for Non-Recurring Costs (NRC) and Monthly Recurring Charges (MRC).</t>
  </si>
  <si>
    <t>NRC/MRC Region 6 Total</t>
  </si>
  <si>
    <t xml:space="preserve"> - Change the free form "Bidder Input" labels as needed and enter the pricing information for Spatial Interface services (hardware, software, training, maintenance, etc.). Add rows for each region as needed.</t>
  </si>
  <si>
    <t xml:space="preserve">NGCS Milestones 
</t>
  </si>
  <si>
    <r>
      <t>Milestone 2:</t>
    </r>
    <r>
      <rPr>
        <b/>
        <sz val="11"/>
        <color theme="1"/>
        <rFont val="Calibri"/>
        <family val="2"/>
        <scheme val="minor"/>
      </rPr>
      <t xml:space="preserve"> Region 2</t>
    </r>
    <r>
      <rPr>
        <sz val="11"/>
        <color theme="1"/>
        <rFont val="Calibri"/>
        <family val="2"/>
        <scheme val="minor"/>
      </rPr>
      <t xml:space="preserve"> deployments complete</t>
    </r>
  </si>
  <si>
    <r>
      <t xml:space="preserve">Milestone 7: </t>
    </r>
    <r>
      <rPr>
        <b/>
        <sz val="11"/>
        <color theme="1"/>
        <rFont val="Calibri"/>
        <family val="2"/>
        <scheme val="minor"/>
      </rPr>
      <t>Region 7</t>
    </r>
    <r>
      <rPr>
        <sz val="11"/>
        <color theme="1"/>
        <rFont val="Calibri"/>
        <family val="2"/>
        <scheme val="minor"/>
      </rPr>
      <t xml:space="preserve"> deployments complete
</t>
    </r>
  </si>
  <si>
    <t xml:space="preserve"> - Each sheet is divided into the 7 regions. Enter pricing information for each region based on bidders implementation plan.</t>
  </si>
  <si>
    <r>
      <t xml:space="preserve">       - Milestone Payments - NRC payments will be made as structured on the NRC Milestones Tab.As each region is completed on each tab, it is calculated into the total milestone.  </t>
    </r>
    <r>
      <rPr>
        <b/>
        <sz val="14"/>
        <color theme="1"/>
        <rFont val="Calibri"/>
        <family val="2"/>
        <scheme val="minor"/>
      </rPr>
      <t xml:space="preserve">Bidders should prepare their cost proposal to reflect the timeline submitted with Bidder's Implementation Plan. </t>
    </r>
  </si>
  <si>
    <t xml:space="preserve"> - Enter the Bidder name and date in the designated cells. This information automatically populates the other tabs. </t>
  </si>
  <si>
    <t xml:space="preserve"> - All other cells are locked.</t>
  </si>
  <si>
    <r>
      <t xml:space="preserve"> - Change the free form "Bidder Input" labels as needed and enter the pricing information </t>
    </r>
    <r>
      <rPr>
        <b/>
        <sz val="14"/>
        <color theme="1"/>
        <rFont val="Calibri"/>
        <family val="2"/>
        <scheme val="minor"/>
      </rPr>
      <t xml:space="preserve">in each region </t>
    </r>
    <r>
      <rPr>
        <sz val="14"/>
        <color theme="1"/>
        <rFont val="Calibri"/>
        <family val="2"/>
        <scheme val="minor"/>
      </rPr>
      <t>for Legacy Network Gateway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</si>
  <si>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Border Control Function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</si>
  <si>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Emergency Services Routing Proxy and Policy Routing Function services (hardware, software, connectivity, training, maintenance, etc.). Add rows for each region as needed.</t>
    </r>
  </si>
  <si>
    <r>
      <t xml:space="preserve"> - Change the free form "Bidder Input" labels as needed and enter the pricing information</t>
    </r>
    <r>
      <rPr>
        <b/>
        <sz val="14"/>
        <color theme="1"/>
        <rFont val="Calibri"/>
        <family val="2"/>
        <scheme val="minor"/>
      </rPr>
      <t xml:space="preserve"> in each region</t>
    </r>
    <r>
      <rPr>
        <sz val="14"/>
        <color theme="1"/>
        <rFont val="Calibri"/>
        <family val="2"/>
        <scheme val="minor"/>
      </rPr>
      <t xml:space="preserve"> for Emergency Call Routing Function and Location Validation Function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</si>
  <si>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Location Database services (hardware, software,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</si>
  <si>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Miscellaneous services that are not part of one of the above functional elements or that may not have been covered in the RFP but are required in order to complete the project. Add rows for each region as needed.</t>
    </r>
  </si>
  <si>
    <r>
      <t xml:space="preserve"> - </t>
    </r>
    <r>
      <rPr>
        <b/>
        <sz val="14"/>
        <color theme="1"/>
        <rFont val="Calibri"/>
        <family val="2"/>
        <scheme val="minor"/>
      </rPr>
      <t>Do not attempt to edit formula cells</t>
    </r>
    <r>
      <rPr>
        <sz val="14"/>
        <color theme="1"/>
        <rFont val="Calibri"/>
        <family val="2"/>
        <scheme val="minor"/>
      </rPr>
      <t>. Any attempt to edit a formula may cause bidder's entire response to be rejected.</t>
    </r>
  </si>
  <si>
    <t xml:space="preserve"> - Print the workbook (not just the worksheets) to verify content of each tab. Also, verify that all data can be seen in each cell.</t>
  </si>
  <si>
    <t>TOTALS</t>
  </si>
  <si>
    <t>YEAR 6-10</t>
  </si>
  <si>
    <r>
      <t xml:space="preserve"> - Enter the NRC in whole dollars and the </t>
    </r>
    <r>
      <rPr>
        <b/>
        <sz val="14"/>
        <color theme="1"/>
        <rFont val="Calibri"/>
        <family val="2"/>
        <scheme val="minor"/>
      </rPr>
      <t>MRC in monthly amounts  per person amounts in cents</t>
    </r>
    <r>
      <rPr>
        <sz val="14"/>
        <color theme="1"/>
        <rFont val="Calibri"/>
        <family val="2"/>
        <scheme val="minor"/>
      </rPr>
      <t>. The monthly amounts are automatically multiplied by 12 and the region's population.</t>
    </r>
  </si>
  <si>
    <r>
      <t xml:space="preserve"> - Enter the NRC in whole dollars and the </t>
    </r>
    <r>
      <rPr>
        <b/>
        <sz val="14"/>
        <color theme="1"/>
        <rFont val="Calibri"/>
        <family val="2"/>
        <scheme val="minor"/>
      </rPr>
      <t>MRC in monthly amounts  per person amounts in cents</t>
    </r>
    <r>
      <rPr>
        <sz val="14"/>
        <color theme="1"/>
        <rFont val="Calibri"/>
        <family val="2"/>
        <scheme val="minor"/>
      </rPr>
      <t>. The monthly amounts are automatically multiplied by 12 and the Region's population.</t>
    </r>
  </si>
  <si>
    <t xml:space="preserve"> - If more rows are needed in each region, you can insert additional rows.</t>
  </si>
  <si>
    <r>
      <t xml:space="preserve"> - Save as an Excel file and give it a unique name, using the following format: "</t>
    </r>
    <r>
      <rPr>
        <b/>
        <sz val="14"/>
        <color theme="1"/>
        <rFont val="Calibri"/>
        <family val="2"/>
        <scheme val="minor"/>
      </rPr>
      <t>Company XYZ  XXXX Z1 Cost Proposal Option C ESInet and NGCS</t>
    </r>
    <r>
      <rPr>
        <sz val="14"/>
        <color theme="1"/>
        <rFont val="Calibri"/>
        <family val="2"/>
        <scheme val="minor"/>
      </rPr>
      <t>".</t>
    </r>
  </si>
  <si>
    <t>ESInet Tab</t>
  </si>
  <si>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Emergency Services IP Network services (hardware, software, connectivity, training, maintenance, etc.) for each region. Add rows for each region as needed.</t>
    </r>
  </si>
  <si>
    <r>
      <t xml:space="preserve"> - Enter the NRC in whole dollars and the </t>
    </r>
    <r>
      <rPr>
        <b/>
        <sz val="14"/>
        <color theme="1"/>
        <rFont val="Calibri"/>
        <family val="2"/>
        <scheme val="minor"/>
      </rPr>
      <t>MRC in monthly</t>
    </r>
    <r>
      <rPr>
        <sz val="14"/>
        <color theme="1"/>
        <rFont val="Calibri"/>
        <family val="2"/>
        <scheme val="minor"/>
      </rPr>
      <t xml:space="preserve"> </t>
    </r>
    <r>
      <rPr>
        <b/>
        <sz val="14"/>
        <color theme="1"/>
        <rFont val="Calibri"/>
        <family val="2"/>
        <scheme val="minor"/>
      </rPr>
      <t>per person</t>
    </r>
    <r>
      <rPr>
        <sz val="14"/>
        <color theme="1"/>
        <rFont val="Calibri"/>
        <family val="2"/>
        <scheme val="minor"/>
      </rPr>
      <t xml:space="preserve"> </t>
    </r>
    <r>
      <rPr>
        <b/>
        <sz val="14"/>
        <color theme="1"/>
        <rFont val="Calibri"/>
        <family val="2"/>
        <scheme val="minor"/>
      </rPr>
      <t>amounts in cents</t>
    </r>
    <r>
      <rPr>
        <sz val="14"/>
        <color theme="1"/>
        <rFont val="Calibri"/>
        <family val="2"/>
        <scheme val="minor"/>
      </rPr>
      <t xml:space="preserve">. The monthly amounts are automatically multiplied by the population of the region and by 12 months. </t>
    </r>
  </si>
  <si>
    <t>YEARS 6-10</t>
  </si>
  <si>
    <t>NRC/MRC REGION 1 TOTAL</t>
  </si>
  <si>
    <t>NRC/MRC REGION 2 TOTAL</t>
  </si>
  <si>
    <t>NRC/MRC REGION 3 TOTAL</t>
  </si>
  <si>
    <t>NRC/MRC REGION 4 TOTAL</t>
  </si>
  <si>
    <t>NRC/MRC REGION 5 TOTAL</t>
  </si>
  <si>
    <t>NRC/MRC REGION 6 TOTAL</t>
  </si>
  <si>
    <t>NRC/MRC REGION 7 TOTAL</t>
  </si>
  <si>
    <t xml:space="preserve">ESInet Milestones
</t>
  </si>
  <si>
    <r>
      <t>Milestone 1:</t>
    </r>
    <r>
      <rPr>
        <b/>
        <sz val="11"/>
        <color theme="1"/>
        <rFont val="Calibri"/>
        <family val="2"/>
        <scheme val="minor"/>
      </rPr>
      <t xml:space="preserve"> Region 1</t>
    </r>
    <r>
      <rPr>
        <sz val="11"/>
        <color theme="1"/>
        <rFont val="Calibri"/>
        <family val="2"/>
        <scheme val="minor"/>
      </rPr>
      <t xml:space="preserve"> regional host connection and testing acceptance </t>
    </r>
  </si>
  <si>
    <r>
      <t xml:space="preserve">Milestone 2: </t>
    </r>
    <r>
      <rPr>
        <b/>
        <sz val="11"/>
        <color theme="1"/>
        <rFont val="Calibri"/>
        <family val="2"/>
        <scheme val="minor"/>
      </rPr>
      <t>Region 2</t>
    </r>
    <r>
      <rPr>
        <sz val="11"/>
        <color theme="1"/>
        <rFont val="Calibri"/>
        <family val="2"/>
        <scheme val="minor"/>
      </rPr>
      <t xml:space="preserve"> regional host connection and testing acceptance</t>
    </r>
  </si>
  <si>
    <r>
      <t xml:space="preserve">Milestone 3: </t>
    </r>
    <r>
      <rPr>
        <b/>
        <sz val="11"/>
        <color theme="1"/>
        <rFont val="Calibri"/>
        <family val="2"/>
        <scheme val="minor"/>
      </rPr>
      <t>Region 3</t>
    </r>
    <r>
      <rPr>
        <sz val="11"/>
        <color theme="1"/>
        <rFont val="Calibri"/>
        <family val="2"/>
        <scheme val="minor"/>
      </rPr>
      <t xml:space="preserve"> regional host connection and testing acceptance</t>
    </r>
  </si>
  <si>
    <r>
      <t xml:space="preserve">Milestone 4: </t>
    </r>
    <r>
      <rPr>
        <b/>
        <sz val="11"/>
        <color theme="1"/>
        <rFont val="Calibri"/>
        <family val="2"/>
        <scheme val="minor"/>
      </rPr>
      <t>Region 4</t>
    </r>
    <r>
      <rPr>
        <sz val="11"/>
        <color theme="1"/>
        <rFont val="Calibri"/>
        <family val="2"/>
        <scheme val="minor"/>
      </rPr>
      <t xml:space="preserve"> regional host connection and testing acceptance</t>
    </r>
  </si>
  <si>
    <r>
      <t xml:space="preserve">Milestone 5: </t>
    </r>
    <r>
      <rPr>
        <b/>
        <sz val="11"/>
        <color theme="1"/>
        <rFont val="Calibri"/>
        <family val="2"/>
        <scheme val="minor"/>
      </rPr>
      <t xml:space="preserve">Region 5 </t>
    </r>
    <r>
      <rPr>
        <sz val="11"/>
        <color theme="1"/>
        <rFont val="Calibri"/>
        <family val="2"/>
        <scheme val="minor"/>
      </rPr>
      <t>regional host connection and testing acceptance</t>
    </r>
  </si>
  <si>
    <r>
      <t xml:space="preserve">Milestone 6: </t>
    </r>
    <r>
      <rPr>
        <b/>
        <sz val="11"/>
        <color theme="1"/>
        <rFont val="Calibri"/>
        <family val="2"/>
        <scheme val="minor"/>
      </rPr>
      <t>Region 6</t>
    </r>
    <r>
      <rPr>
        <sz val="11"/>
        <color theme="1"/>
        <rFont val="Calibri"/>
        <family val="2"/>
        <scheme val="minor"/>
      </rPr>
      <t xml:space="preserve"> regional host connection and testing acceptance</t>
    </r>
  </si>
  <si>
    <r>
      <t xml:space="preserve">Milestone 7: </t>
    </r>
    <r>
      <rPr>
        <b/>
        <sz val="11"/>
        <color theme="1"/>
        <rFont val="Calibri"/>
        <family val="2"/>
        <scheme val="minor"/>
      </rPr>
      <t>Region 7</t>
    </r>
    <r>
      <rPr>
        <sz val="11"/>
        <color theme="1"/>
        <rFont val="Calibri"/>
        <family val="2"/>
        <scheme val="minor"/>
      </rPr>
      <t xml:space="preserve"> regional host connection and testing acceptance</t>
    </r>
  </si>
  <si>
    <r>
      <t>Milestone 1:</t>
    </r>
    <r>
      <rPr>
        <b/>
        <sz val="11"/>
        <color theme="1"/>
        <rFont val="Calibri"/>
        <family val="2"/>
        <scheme val="minor"/>
      </rPr>
      <t xml:space="preserve"> Region 1</t>
    </r>
    <r>
      <rPr>
        <sz val="11"/>
        <color theme="1"/>
        <rFont val="Calibri"/>
        <family val="2"/>
        <scheme val="minor"/>
      </rPr>
      <t xml:space="preserve"> deployments complete
</t>
    </r>
  </si>
  <si>
    <r>
      <t xml:space="preserve">Milestone 3: </t>
    </r>
    <r>
      <rPr>
        <b/>
        <sz val="11"/>
        <color theme="1"/>
        <rFont val="Calibri"/>
        <family val="2"/>
        <scheme val="minor"/>
      </rPr>
      <t>Region 3</t>
    </r>
    <r>
      <rPr>
        <sz val="11"/>
        <color theme="1"/>
        <rFont val="Calibri"/>
        <family val="2"/>
        <scheme val="minor"/>
      </rPr>
      <t xml:space="preserve"> deployments complete
</t>
    </r>
  </si>
  <si>
    <r>
      <t xml:space="preserve">Milestone 4: </t>
    </r>
    <r>
      <rPr>
        <b/>
        <sz val="11"/>
        <color theme="1"/>
        <rFont val="Calibri"/>
        <family val="2"/>
        <scheme val="minor"/>
      </rPr>
      <t>Region 4</t>
    </r>
    <r>
      <rPr>
        <sz val="11"/>
        <color theme="1"/>
        <rFont val="Calibri"/>
        <family val="2"/>
        <scheme val="minor"/>
      </rPr>
      <t xml:space="preserve"> deployments complete
</t>
    </r>
  </si>
  <si>
    <r>
      <t>Milestone 5:</t>
    </r>
    <r>
      <rPr>
        <b/>
        <sz val="11"/>
        <color theme="1"/>
        <rFont val="Calibri"/>
        <family val="2"/>
        <scheme val="minor"/>
      </rPr>
      <t xml:space="preserve"> Region 5</t>
    </r>
    <r>
      <rPr>
        <sz val="11"/>
        <color theme="1"/>
        <rFont val="Calibri"/>
        <family val="2"/>
        <scheme val="minor"/>
      </rPr>
      <t xml:space="preserve"> deployments complete
</t>
    </r>
  </si>
  <si>
    <r>
      <t xml:space="preserve">Milestone 6: </t>
    </r>
    <r>
      <rPr>
        <b/>
        <sz val="11"/>
        <color theme="1"/>
        <rFont val="Calibri"/>
        <family val="2"/>
        <scheme val="minor"/>
      </rPr>
      <t>Region 6</t>
    </r>
    <r>
      <rPr>
        <sz val="11"/>
        <color theme="1"/>
        <rFont val="Calibri"/>
        <family val="2"/>
        <scheme val="minor"/>
      </rPr>
      <t xml:space="preserve"> deployments complete
</t>
    </r>
  </si>
  <si>
    <t xml:space="preserve">TOTAL
</t>
  </si>
  <si>
    <t>ESInet</t>
  </si>
  <si>
    <t xml:space="preserve"> - All PSAPs and regions may not be ready for geospatial routing on day one of operations and Bidder shall provide tabular routing services, also known as Internet Protocol Selective Routing (IPSR), until such time as PSAPs and regions are ready for geospatial routing. Be sure the cost proposal response  indicates the pricing difference between tabular and geospatial routing.</t>
  </si>
  <si>
    <t>Optional Svc for NGCS</t>
  </si>
  <si>
    <t>Opt. Svc NGCS Total</t>
  </si>
  <si>
    <t xml:space="preserve"> - Include pricing for Optional NGCS services on the Optional Svc tab.</t>
  </si>
  <si>
    <r>
      <t xml:space="preserve"> </t>
    </r>
    <r>
      <rPr>
        <sz val="14"/>
        <color theme="1"/>
        <rFont val="Calibri"/>
        <family val="2"/>
        <scheme val="minor"/>
      </rPr>
      <t xml:space="preserve">- As the name implies, this tab contains the totals from the ESInet, </t>
    </r>
    <r>
      <rPr>
        <b/>
        <sz val="14"/>
        <color theme="5" tint="-0.249977111117893"/>
        <rFont val="Calibri"/>
        <family val="2"/>
        <scheme val="minor"/>
      </rPr>
      <t>Legacy Network Gateway (LNG)</t>
    </r>
    <r>
      <rPr>
        <sz val="14"/>
        <color theme="1"/>
        <rFont val="Calibri"/>
        <family val="2"/>
        <scheme val="minor"/>
      </rPr>
      <t xml:space="preserve">, </t>
    </r>
    <r>
      <rPr>
        <b/>
        <sz val="14"/>
        <color rgb="FF7030A0"/>
        <rFont val="Calibri"/>
        <family val="2"/>
        <scheme val="minor"/>
      </rPr>
      <t>Border Control Function (BCF)</t>
    </r>
    <r>
      <rPr>
        <sz val="14"/>
        <color theme="1"/>
        <rFont val="Calibri"/>
        <family val="2"/>
        <scheme val="minor"/>
      </rPr>
      <t>,</t>
    </r>
    <r>
      <rPr>
        <sz val="14"/>
        <color theme="8" tint="-0.249977111117893"/>
        <rFont val="Calibri"/>
        <family val="2"/>
        <scheme val="minor"/>
      </rPr>
      <t xml:space="preserve"> </t>
    </r>
    <r>
      <rPr>
        <b/>
        <sz val="14"/>
        <color theme="8" tint="-0.249977111117893"/>
        <rFont val="Calibri"/>
        <family val="2"/>
        <scheme val="minor"/>
      </rPr>
      <t>Emergency Services Routing Proxy and Policy Routing Function (ESRP &amp; PRF)</t>
    </r>
    <r>
      <rPr>
        <sz val="14"/>
        <color theme="1"/>
        <rFont val="Calibri"/>
        <family val="2"/>
        <scheme val="minor"/>
      </rPr>
      <t xml:space="preserve">, </t>
    </r>
    <r>
      <rPr>
        <b/>
        <sz val="14"/>
        <color theme="4" tint="-0.249977111117893"/>
        <rFont val="Calibri"/>
        <family val="2"/>
        <scheme val="minor"/>
      </rPr>
      <t>Emergency Call Routing Function and Location Validation Function (ECRF &amp; LVF)</t>
    </r>
    <r>
      <rPr>
        <sz val="14"/>
        <color theme="1"/>
        <rFont val="Calibri"/>
        <family val="2"/>
        <scheme val="minor"/>
      </rPr>
      <t xml:space="preserve">, </t>
    </r>
    <r>
      <rPr>
        <b/>
        <sz val="14"/>
        <color theme="6" tint="-0.249977111117893"/>
        <rFont val="Calibri"/>
        <family val="2"/>
        <scheme val="minor"/>
      </rPr>
      <t>Spatial Interface (SI)</t>
    </r>
    <r>
      <rPr>
        <sz val="14"/>
        <color theme="1"/>
        <rFont val="Calibri"/>
        <family val="2"/>
        <scheme val="minor"/>
      </rPr>
      <t>,</t>
    </r>
    <r>
      <rPr>
        <sz val="14"/>
        <color theme="9" tint="-0.249977111117893"/>
        <rFont val="Calibri"/>
        <family val="2"/>
        <scheme val="minor"/>
      </rPr>
      <t xml:space="preserve"> </t>
    </r>
    <r>
      <rPr>
        <b/>
        <sz val="14"/>
        <color theme="9" tint="-0.249977111117893"/>
        <rFont val="Calibri"/>
        <family val="2"/>
        <scheme val="minor"/>
      </rPr>
      <t>Location Database (LDB)</t>
    </r>
    <r>
      <rPr>
        <sz val="14"/>
        <color theme="1"/>
        <rFont val="Calibri"/>
        <family val="2"/>
        <scheme val="minor"/>
      </rPr>
      <t xml:space="preserve"> and </t>
    </r>
    <r>
      <rPr>
        <b/>
        <sz val="14"/>
        <color theme="2" tint="-0.499984740745262"/>
        <rFont val="Calibri"/>
        <family val="2"/>
        <scheme val="minor"/>
      </rPr>
      <t>Miscellaneous (MISC) tabs</t>
    </r>
    <r>
      <rPr>
        <b/>
        <sz val="14"/>
        <color theme="1"/>
        <rFont val="Calibri"/>
        <family val="2"/>
        <scheme val="minor"/>
      </rPr>
      <t>.</t>
    </r>
  </si>
  <si>
    <r>
      <t xml:space="preserve">Region One - </t>
    </r>
    <r>
      <rPr>
        <b/>
        <strike/>
        <sz val="11"/>
        <color theme="1"/>
        <rFont val="Calibri"/>
        <family val="2"/>
        <scheme val="minor"/>
      </rPr>
      <t xml:space="preserve">SE </t>
    </r>
    <r>
      <rPr>
        <b/>
        <sz val="11"/>
        <color rgb="FFFF0000"/>
        <rFont val="Calibri"/>
        <family val="2"/>
        <scheme val="minor"/>
      </rPr>
      <t>SC</t>
    </r>
  </si>
  <si>
    <r>
      <t>Region Two -</t>
    </r>
    <r>
      <rPr>
        <b/>
        <strike/>
        <sz val="11"/>
        <color theme="1"/>
        <rFont val="Calibri"/>
        <family val="2"/>
        <scheme val="minor"/>
      </rPr>
      <t xml:space="preserve">SC </t>
    </r>
    <r>
      <rPr>
        <b/>
        <sz val="11"/>
        <color rgb="FFFF0000"/>
        <rFont val="Calibri"/>
        <family val="2"/>
        <scheme val="minor"/>
      </rPr>
      <t>SE</t>
    </r>
  </si>
  <si>
    <t>Hamilton NG911, Inc.</t>
  </si>
  <si>
    <t xml:space="preserve">LNG   </t>
  </si>
  <si>
    <t xml:space="preserve">BCF  </t>
  </si>
  <si>
    <t>ECRF/LVF</t>
  </si>
  <si>
    <t>Host Site MEVO+ (10 seats)</t>
  </si>
  <si>
    <t>NOC/SOC</t>
  </si>
  <si>
    <t>Text For 9-1-1</t>
  </si>
  <si>
    <t>200 Mbps Primary Circuit w/ Edge Hardware - Buffalo Host</t>
  </si>
  <si>
    <t>200 Mbps Primary Circuit w/ Edge Hardware - Dawson Host</t>
  </si>
  <si>
    <t>Back-up Internet w/ VPN - Buffalo Host</t>
  </si>
  <si>
    <t>Back-up Internet w/ VPN - Dawson Host</t>
  </si>
  <si>
    <t>200 Mbps Primary Circuit w/ Edge Hardware - Lincoln 68508 Host</t>
  </si>
  <si>
    <t>200 Mbps Primary Circuit w/ Edge Hardware - Lincoln 68512 Host</t>
  </si>
  <si>
    <t>Back-up Internet w/ VPN - Lincoln 68508 Host</t>
  </si>
  <si>
    <t>Back-up Internet w/ VPN - Lincoln 68512 Host</t>
  </si>
  <si>
    <t>200 Mbps Primary Circuit w/ Edge Hardware - Douglas Host</t>
  </si>
  <si>
    <t>200 Mbps Primary Circuit w/ Edge Hardware - Pottawatomie Host</t>
  </si>
  <si>
    <t>Back-up Internet w/ VPN - Douglas Host</t>
  </si>
  <si>
    <t>Back-up Internet w/ VPN - Pottawatomie  Host</t>
  </si>
  <si>
    <t>200 Mbps Primary Circuit w/ Edge Hardware - Boyd Host</t>
  </si>
  <si>
    <t>200 Mbps Primary Circuit w/ Edge Hardware - Cherry Host</t>
  </si>
  <si>
    <t>Back-up Internet w/ VPN - Boyd Host</t>
  </si>
  <si>
    <t>Back-up Internet w/ VPN - Cherry Host</t>
  </si>
  <si>
    <t>200 Mbps Primary Circuit w/ Edge Hardware - Columbus Host</t>
  </si>
  <si>
    <t>200 Mbps Primary Circuit w/ Edge Hardware - Saunders Host</t>
  </si>
  <si>
    <t>Back-up Internet w/ VPN - Columbus Host</t>
  </si>
  <si>
    <t>Back-up Internet w/ VPN - Saunders Host</t>
  </si>
  <si>
    <t>200 Mbps Primary Circuit w/ Edge Hardware - Norfolk</t>
  </si>
  <si>
    <t>200 Mbps Primary Circuit w/ Edge Hardware - South Sioux City</t>
  </si>
  <si>
    <t>Back-up Internet w/ VPN - Norfolk</t>
  </si>
  <si>
    <t>Back-up Internet w/ VPN - South Sioux City</t>
  </si>
  <si>
    <t>200 Mbps Primary Circuit w/ Edge Hardware - Schuyler Host</t>
  </si>
  <si>
    <t>200 Mbps Primary Circuit w/ Edge Hardware - Fremont Host</t>
  </si>
  <si>
    <t>Back-up Internet w/ VPN - Schuyler Host</t>
  </si>
  <si>
    <t>Back-up Internet w/ VPN - Fremont Host</t>
  </si>
  <si>
    <t>LDB/MCS</t>
  </si>
  <si>
    <t>500 Mbps Primary Circuit w/ Edge Hardware - Buffalo Host</t>
  </si>
  <si>
    <t>1000 Mbps Primary Circuit w/ Edge Hardware - Buffalo Host</t>
  </si>
  <si>
    <t>500 Mbps Primary Circuit w/ Edge Hardware - Dawson Host</t>
  </si>
  <si>
    <t>1000 Mbps Primary Circuit w/ Edge Hardware - Dawson Host</t>
  </si>
  <si>
    <t>Tier 3 Logix</t>
  </si>
  <si>
    <t>GeoComm GIS Data Hub Aggregation &amp; QA/QC</t>
  </si>
  <si>
    <t>500 Mbps Primary Circuit w/ Edge Hardware - Lincoln 68508 Host</t>
  </si>
  <si>
    <t>1000 Mbps Primary Circuit w/ Edge Hardware - Lincoln 68508 Host</t>
  </si>
  <si>
    <t>500 Mbps Primary Circuit w/ Edge Hardware - Lincoln 68512 Host</t>
  </si>
  <si>
    <t>1000 Mbps Primary Circuit w/ Edge Hardware - Lincoln 68512 Host</t>
  </si>
  <si>
    <t>500 Mbps Primary Circuit w/ Edge Hardware - Douglas Host</t>
  </si>
  <si>
    <t>1000 Mbps Primary Circuit w/ Edge Hardware - Douglas Host</t>
  </si>
  <si>
    <t>500 Mbps Primary Circuit w/ Edge Hardware - Pottawatomie Host</t>
  </si>
  <si>
    <t>1000 Mbps Primary Circuit w/ Edge Hardware - Pottawatomie Host</t>
  </si>
  <si>
    <t>500 Mbps Primary Circuit w/ Edge Hardware - Boyd Host</t>
  </si>
  <si>
    <t>1000 Mbps Primary Circuit w/ Edge Hardware - Boyd Host</t>
  </si>
  <si>
    <t>500 Mbps Primary Circuit w/ Edge Hardware - Cherry Host</t>
  </si>
  <si>
    <t>1000 Mbps Primary Circuit w/ Edge Hardware - Cherry Host</t>
  </si>
  <si>
    <t>500 Mbps Primary Circuit w/ Edge Hardware - Columbus Host</t>
  </si>
  <si>
    <t>1000 Mbps Primary Circuit w/ Edge Hardware - Columbus Host</t>
  </si>
  <si>
    <t>500 Mbps Primary Circuit w/ Edge Hardware - Saunders Host</t>
  </si>
  <si>
    <t>1000 Mbps Primary Circuit w/ Edge Hardware - Saunders Host</t>
  </si>
  <si>
    <t>500 Mbps Primary Circuit w/ Edge Hardware - First Host</t>
  </si>
  <si>
    <t>1000 Mbps Primary Circuit w/ Edge Hardware - First Host</t>
  </si>
  <si>
    <t>500 Mbps Primary Circuit w/ Edge Hardware - Second Host</t>
  </si>
  <si>
    <t>1000 Mbps Primary Circuit w/ Edge Hardware - Second Host</t>
  </si>
  <si>
    <t>500 Mbps Primary Circuit w/ Edge Hardware - Schuyler Host</t>
  </si>
  <si>
    <t>1000 Mbps Primary Circuit w/ Edge Hardware - Schuyler Host</t>
  </si>
  <si>
    <t>500 Mbps Primary Circuit w/ Edge Hardware - Fremont Host</t>
  </si>
  <si>
    <t>1000 Mbps Primary Circuit w/ Edge Hardware - Fremont Host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</si>
</sst>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quot;$&quot;#,##0.00"/>
    <numFmt numFmtId="165" formatCode="m/d/yyyy;@"/>
    <numFmt numFmtId="166" formatCode="&quot;$&quot;#,##0"/>
    <numFmt numFmtId="167" formatCode="_(* #,##0_);_(* \(#,##0\);_(* &quot;-&quot;??_);_(@_)"/>
    <numFmt numFmtId="168" formatCode="0.0000"/>
    <numFmt numFmtId="169" formatCode="#,##0.0000"/>
    <numFmt numFmtId="170" formatCode="_(* #,##0.0000_);_(* \(#,##0.0000\);_(* &quot;-&quot;??_);_(@_)"/>
    <numFmt numFmtId="171" formatCode="#,##0.00000000"/>
    <numFmt numFmtId="172" formatCode="#,##0.0000000"/>
    <numFmt numFmtId="173" formatCode="#,##0.000000000"/>
    <numFmt numFmtId="174" formatCode="_(* #,##0.00000000_);_(* \(#,##0.00000000\);_(* &quot;-&quot;??_);_(@_)"/>
    <numFmt numFmtId="175" formatCode="#,##0.000000"/>
  </numFmts>
  <fonts count="33"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b/>
      <sz val="11"/>
      <color theme="1"/>
      <name val="Calibri"/>
      <family val="2"/>
    </font>
    <font>
      <b/>
      <sz val="11"/>
      <color theme="0"/>
      <name val="Calibri"/>
      <family val="2"/>
      <scheme val="minor"/>
    </font>
    <font>
      <b/>
      <sz val="11"/>
      <name val="Calibri"/>
      <family val="2"/>
      <scheme val="minor"/>
    </font>
    <font>
      <b/>
      <sz val="14"/>
      <color rgb="FFFFC000"/>
      <name val="Calibri"/>
      <family val="2"/>
      <scheme val="minor"/>
    </font>
    <font>
      <b/>
      <sz val="14"/>
      <color rgb="FFFF0000"/>
      <name val="Calibri"/>
      <family val="2"/>
      <scheme val="minor"/>
    </font>
    <font>
      <b/>
      <sz val="14"/>
      <color rgb="FF92D050"/>
      <name val="Calibri"/>
      <family val="2"/>
      <scheme val="minor"/>
    </font>
    <font>
      <sz val="11"/>
      <color theme="1"/>
      <name val="Calibri"/>
      <family val="2"/>
      <scheme val="minor"/>
    </font>
    <font>
      <b/>
      <sz val="14"/>
      <color rgb="FF7030A0"/>
      <name val="Calibri"/>
      <family val="2"/>
      <scheme val="minor"/>
    </font>
    <font>
      <sz val="11"/>
      <color theme="0"/>
      <name val="Calibri"/>
      <family val="2"/>
      <scheme val="minor"/>
    </font>
    <font>
      <sz val="11"/>
      <name val="Calibri"/>
      <family val="2"/>
      <scheme val="minor"/>
    </font>
    <font>
      <sz val="11"/>
      <color rgb="FF000000"/>
      <name val="Calibri"/>
      <family val="2"/>
    </font>
    <font>
      <b/>
      <sz val="14"/>
      <name val="Calibri"/>
      <family val="2"/>
      <scheme val="minor"/>
    </font>
    <font>
      <b/>
      <sz val="14"/>
      <color theme="2" tint="-0.499984740745262"/>
      <name val="Calibri"/>
      <family val="2"/>
      <scheme val="minor"/>
    </font>
    <font>
      <b/>
      <sz val="14"/>
      <color theme="6" tint="-0.249977111117893"/>
      <name val="Calibri"/>
      <family val="2"/>
      <scheme val="minor"/>
    </font>
    <font>
      <b/>
      <sz val="14"/>
      <color theme="5" tint="-0.249977111117893"/>
      <name val="Calibri"/>
      <family val="2"/>
      <scheme val="minor"/>
    </font>
    <font>
      <b/>
      <sz val="14"/>
      <color theme="4" tint="-0.249977111117893"/>
      <name val="Calibri"/>
      <family val="2"/>
      <scheme val="minor"/>
    </font>
    <font>
      <sz val="14"/>
      <color theme="8" tint="-0.249977111117893"/>
      <name val="Calibri"/>
      <family val="2"/>
      <scheme val="minor"/>
    </font>
    <font>
      <b/>
      <sz val="14"/>
      <color theme="8" tint="-0.249977111117893"/>
      <name val="Calibri"/>
      <family val="2"/>
      <scheme val="minor"/>
    </font>
    <font>
      <sz val="14"/>
      <color theme="9" tint="-0.249977111117893"/>
      <name val="Calibri"/>
      <family val="2"/>
      <scheme val="minor"/>
    </font>
    <font>
      <b/>
      <sz val="14"/>
      <color theme="9" tint="-0.249977111117893"/>
      <name val="Calibri"/>
      <family val="2"/>
      <scheme val="minor"/>
    </font>
    <font>
      <b/>
      <sz val="14"/>
      <color theme="3" tint="0.39997558519241921"/>
      <name val="Calibri"/>
      <family val="2"/>
      <scheme val="minor"/>
    </font>
    <font>
      <b/>
      <sz val="12"/>
      <color theme="1"/>
      <name val="Calibri"/>
      <family val="2"/>
      <scheme val="minor"/>
    </font>
    <font>
      <b/>
      <sz val="18"/>
      <name val="Calibri"/>
      <family val="2"/>
      <scheme val="minor"/>
    </font>
    <font>
      <b/>
      <sz val="18"/>
      <color theme="0"/>
      <name val="Calibri"/>
      <family val="2"/>
      <scheme val="minor"/>
    </font>
    <font>
      <sz val="10"/>
      <color rgb="FF000000"/>
      <name val="Calibri"/>
      <family val="2"/>
    </font>
    <font>
      <b/>
      <sz val="14"/>
      <color theme="5" tint="0.39997558519241921"/>
      <name val="Calibri"/>
      <family val="2"/>
      <scheme val="minor"/>
    </font>
    <font>
      <b/>
      <strike/>
      <sz val="11"/>
      <color theme="1"/>
      <name val="Calibri"/>
      <family val="2"/>
      <scheme val="minor"/>
    </font>
    <font>
      <b/>
      <sz val="11"/>
      <color rgb="FFFF0000"/>
      <name val="Calibri"/>
      <family val="2"/>
      <scheme val="minor"/>
    </font>
  </fonts>
  <fills count="21">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1"/>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Dashed">
        <color indexed="64"/>
      </top>
      <bottom style="medium">
        <color indexed="64"/>
      </bottom>
      <diagonal/>
    </border>
    <border>
      <left/>
      <right/>
      <top style="mediumDashed">
        <color indexed="64"/>
      </top>
      <bottom/>
      <diagonal/>
    </border>
    <border>
      <left style="medium">
        <color indexed="64"/>
      </left>
      <right style="medium">
        <color indexed="64"/>
      </right>
      <top style="mediumDashed">
        <color indexed="64"/>
      </top>
      <bottom/>
      <diagonal/>
    </border>
    <border>
      <left/>
      <right style="medium">
        <color indexed="64"/>
      </right>
      <top style="mediumDashed">
        <color indexed="64"/>
      </top>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medium">
        <color indexed="64"/>
      </top>
      <bottom style="thin">
        <color indexed="64"/>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s>
  <cellStyleXfs count="2">
    <xf numFmtId="0" fontId="0" fillId="0" borderId="0"/>
    <xf numFmtId="43" fontId="11" fillId="0" borderId="0" applyFont="0" applyFill="0" applyBorder="0" applyAlignment="0" applyProtection="0"/>
  </cellStyleXfs>
  <cellXfs count="419">
    <xf numFmtId="0" fontId="0" fillId="0" borderId="0" xfId="0"/>
    <xf numFmtId="0" fontId="1" fillId="0" borderId="1" xfId="0" applyFont="1" applyBorder="1" applyAlignment="1">
      <alignment horizontal="center"/>
    </xf>
    <xf numFmtId="0" fontId="1" fillId="0" borderId="5" xfId="0" applyFont="1" applyBorder="1"/>
    <xf numFmtId="0" fontId="1" fillId="0" borderId="9" xfId="0" applyFont="1" applyBorder="1"/>
    <xf numFmtId="0" fontId="1" fillId="0" borderId="0" xfId="0" applyFont="1" applyAlignment="1">
      <alignment horizontal="center"/>
    </xf>
    <xf numFmtId="0" fontId="4"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164" fontId="0" fillId="0" borderId="0" xfId="0" applyNumberFormat="1" applyBorder="1"/>
    <xf numFmtId="49" fontId="0" fillId="2" borderId="21" xfId="0" applyNumberFormat="1" applyFill="1" applyBorder="1" applyAlignment="1" applyProtection="1">
      <alignment wrapText="1"/>
      <protection locked="0"/>
    </xf>
    <xf numFmtId="0" fontId="1" fillId="0" borderId="0" xfId="0" applyFont="1" applyFill="1" applyBorder="1" applyAlignment="1">
      <alignment horizontal="right"/>
    </xf>
    <xf numFmtId="0" fontId="1" fillId="0" borderId="0" xfId="0" applyFont="1" applyFill="1" applyBorder="1" applyAlignment="1">
      <alignment horizontal="right" wrapText="1"/>
    </xf>
    <xf numFmtId="0" fontId="10" fillId="0" borderId="0" xfId="0" applyFont="1" applyAlignment="1">
      <alignment wrapText="1"/>
    </xf>
    <xf numFmtId="0" fontId="1" fillId="0" borderId="12" xfId="0" applyFont="1" applyFill="1" applyBorder="1" applyAlignment="1">
      <alignment horizontal="right"/>
    </xf>
    <xf numFmtId="0" fontId="1" fillId="0" borderId="1" xfId="0" applyFont="1" applyBorder="1" applyAlignment="1" applyProtection="1">
      <alignment horizontal="left"/>
    </xf>
    <xf numFmtId="166" fontId="0" fillId="0" borderId="11" xfId="0" applyNumberFormat="1" applyBorder="1"/>
    <xf numFmtId="166" fontId="0" fillId="0" borderId="25" xfId="0" applyNumberFormat="1" applyBorder="1"/>
    <xf numFmtId="3" fontId="0" fillId="2" borderId="5" xfId="0" applyNumberFormat="1" applyFill="1" applyBorder="1" applyProtection="1">
      <protection locked="0"/>
    </xf>
    <xf numFmtId="3" fontId="0" fillId="2" borderId="7" xfId="0" applyNumberFormat="1" applyFill="1" applyBorder="1" applyProtection="1">
      <protection locked="0"/>
    </xf>
    <xf numFmtId="3" fontId="0" fillId="2" borderId="29" xfId="0" applyNumberFormat="1" applyFill="1" applyBorder="1" applyProtection="1">
      <protection locked="0"/>
    </xf>
    <xf numFmtId="3" fontId="0" fillId="2" borderId="9" xfId="0" applyNumberFormat="1" applyFill="1" applyBorder="1" applyProtection="1">
      <protection locked="0"/>
    </xf>
    <xf numFmtId="3" fontId="0" fillId="2" borderId="32" xfId="0" applyNumberFormat="1" applyFill="1" applyBorder="1" applyProtection="1">
      <protection locked="0"/>
    </xf>
    <xf numFmtId="3" fontId="0" fillId="2" borderId="31" xfId="0" applyNumberFormat="1" applyFill="1" applyBorder="1" applyProtection="1">
      <protection locked="0"/>
    </xf>
    <xf numFmtId="3" fontId="0" fillId="2" borderId="33" xfId="0" applyNumberFormat="1" applyFill="1" applyBorder="1" applyProtection="1">
      <protection locked="0"/>
    </xf>
    <xf numFmtId="167" fontId="3" fillId="0" borderId="0" xfId="1" applyNumberFormat="1" applyFont="1" applyAlignment="1">
      <alignment horizontal="center" wrapText="1"/>
    </xf>
    <xf numFmtId="0" fontId="1" fillId="0" borderId="0" xfId="0" applyFont="1" applyFill="1" applyBorder="1" applyProtection="1"/>
    <xf numFmtId="167" fontId="0" fillId="0" borderId="0" xfId="1" applyNumberFormat="1" applyFont="1"/>
    <xf numFmtId="0" fontId="12" fillId="0" borderId="0" xfId="0" applyFont="1" applyAlignment="1">
      <alignment wrapText="1"/>
    </xf>
    <xf numFmtId="0" fontId="6" fillId="4" borderId="12" xfId="0" applyFont="1" applyFill="1" applyBorder="1" applyAlignment="1">
      <alignment horizontal="right" wrapText="1"/>
    </xf>
    <xf numFmtId="3" fontId="0" fillId="2" borderId="19" xfId="0" applyNumberFormat="1" applyFill="1" applyBorder="1" applyProtection="1">
      <protection locked="0"/>
    </xf>
    <xf numFmtId="3" fontId="0" fillId="2" borderId="22" xfId="0" applyNumberFormat="1" applyFill="1" applyBorder="1" applyProtection="1">
      <protection locked="0"/>
    </xf>
    <xf numFmtId="3" fontId="0" fillId="2" borderId="37" xfId="0" applyNumberFormat="1" applyFill="1" applyBorder="1" applyProtection="1">
      <protection locked="0"/>
    </xf>
    <xf numFmtId="3" fontId="0" fillId="2" borderId="16" xfId="0" applyNumberFormat="1" applyFill="1" applyBorder="1" applyProtection="1">
      <protection locked="0"/>
    </xf>
    <xf numFmtId="166" fontId="0" fillId="0" borderId="23" xfId="0" applyNumberFormat="1" applyBorder="1"/>
    <xf numFmtId="3" fontId="0" fillId="2" borderId="6" xfId="0" applyNumberFormat="1" applyFill="1" applyBorder="1" applyProtection="1">
      <protection locked="0"/>
    </xf>
    <xf numFmtId="3" fontId="0" fillId="2" borderId="8" xfId="0" applyNumberFormat="1" applyFill="1" applyBorder="1" applyProtection="1">
      <protection locked="0"/>
    </xf>
    <xf numFmtId="3" fontId="0" fillId="2" borderId="20" xfId="0" applyNumberFormat="1" applyFill="1" applyBorder="1" applyProtection="1">
      <protection locked="0"/>
    </xf>
    <xf numFmtId="3" fontId="0" fillId="2" borderId="10" xfId="0" applyNumberFormat="1" applyFill="1" applyBorder="1" applyProtection="1">
      <protection locked="0"/>
    </xf>
    <xf numFmtId="3" fontId="0" fillId="2" borderId="3" xfId="0" applyNumberFormat="1" applyFill="1" applyBorder="1" applyProtection="1">
      <protection locked="0"/>
    </xf>
    <xf numFmtId="3" fontId="0" fillId="2" borderId="27" xfId="0" applyNumberFormat="1" applyFill="1" applyBorder="1" applyProtection="1">
      <protection locked="0"/>
    </xf>
    <xf numFmtId="3" fontId="0" fillId="2" borderId="28" xfId="0" applyNumberFormat="1" applyFill="1" applyBorder="1" applyProtection="1">
      <protection locked="0"/>
    </xf>
    <xf numFmtId="166" fontId="0" fillId="0" borderId="30" xfId="0" applyNumberFormat="1" applyBorder="1"/>
    <xf numFmtId="164" fontId="1" fillId="0" borderId="0" xfId="0" applyNumberFormat="1" applyFont="1" applyBorder="1"/>
    <xf numFmtId="0" fontId="1" fillId="0" borderId="0" xfId="0" applyFont="1"/>
    <xf numFmtId="164" fontId="1" fillId="0" borderId="0" xfId="0" applyNumberFormat="1" applyFont="1" applyFill="1" applyBorder="1"/>
    <xf numFmtId="3" fontId="1" fillId="0" borderId="0" xfId="0" applyNumberFormat="1" applyFont="1"/>
    <xf numFmtId="4" fontId="0" fillId="0" borderId="0" xfId="0" applyNumberFormat="1"/>
    <xf numFmtId="0" fontId="9" fillId="0" borderId="0" xfId="0" applyFont="1" applyBorder="1" applyAlignment="1">
      <alignment wrapText="1"/>
    </xf>
    <xf numFmtId="0" fontId="3" fillId="0" borderId="0" xfId="0" applyFont="1" applyBorder="1" applyAlignment="1">
      <alignment wrapText="1"/>
    </xf>
    <xf numFmtId="0" fontId="0" fillId="0" borderId="0" xfId="0" applyBorder="1"/>
    <xf numFmtId="3" fontId="0" fillId="0" borderId="0" xfId="0" applyNumberFormat="1" applyBorder="1"/>
    <xf numFmtId="0" fontId="3" fillId="0" borderId="0" xfId="0" applyFont="1" applyAlignment="1">
      <alignment horizontal="left" vertical="top" wrapText="1"/>
    </xf>
    <xf numFmtId="0" fontId="0" fillId="0" borderId="45" xfId="0" applyBorder="1"/>
    <xf numFmtId="0" fontId="0" fillId="0" borderId="45" xfId="0" applyFill="1" applyBorder="1" applyAlignment="1">
      <alignment horizontal="left" vertical="top" wrapText="1"/>
    </xf>
    <xf numFmtId="0" fontId="0" fillId="0" borderId="0" xfId="0" applyFill="1"/>
    <xf numFmtId="3" fontId="13" fillId="12" borderId="19" xfId="0" applyNumberFormat="1" applyFont="1" applyFill="1" applyBorder="1" applyProtection="1">
      <protection locked="0"/>
    </xf>
    <xf numFmtId="0" fontId="13" fillId="0" borderId="0" xfId="0" applyFont="1" applyFill="1"/>
    <xf numFmtId="49" fontId="0" fillId="9" borderId="35" xfId="0" applyNumberFormat="1" applyFill="1" applyBorder="1" applyAlignment="1" applyProtection="1">
      <alignment wrapText="1"/>
      <protection locked="0"/>
    </xf>
    <xf numFmtId="49" fontId="0" fillId="9" borderId="54" xfId="0" applyNumberFormat="1" applyFill="1" applyBorder="1" applyAlignment="1" applyProtection="1">
      <alignment wrapText="1"/>
      <protection locked="0"/>
    </xf>
    <xf numFmtId="0" fontId="1" fillId="0" borderId="31" xfId="0" applyFont="1" applyBorder="1"/>
    <xf numFmtId="0" fontId="1" fillId="0" borderId="33" xfId="0" applyFont="1" applyBorder="1"/>
    <xf numFmtId="0" fontId="0" fillId="0" borderId="1" xfId="0" applyBorder="1"/>
    <xf numFmtId="0" fontId="1" fillId="0" borderId="56" xfId="0" applyFont="1" applyBorder="1" applyAlignment="1">
      <alignment horizontal="center"/>
    </xf>
    <xf numFmtId="0" fontId="1" fillId="0" borderId="26" xfId="0" applyFont="1" applyFill="1" applyBorder="1" applyAlignment="1">
      <alignment horizontal="center"/>
    </xf>
    <xf numFmtId="0" fontId="1" fillId="0" borderId="12" xfId="0" applyFont="1" applyFill="1" applyBorder="1" applyAlignment="1">
      <alignment horizontal="center"/>
    </xf>
    <xf numFmtId="3" fontId="13" fillId="0" borderId="18" xfId="0" applyNumberFormat="1" applyFont="1" applyFill="1" applyBorder="1" applyProtection="1">
      <protection locked="0"/>
    </xf>
    <xf numFmtId="3" fontId="1" fillId="0" borderId="0" xfId="0" applyNumberFormat="1" applyFont="1" applyFill="1"/>
    <xf numFmtId="0" fontId="1" fillId="0" borderId="13" xfId="0" applyFont="1" applyFill="1" applyBorder="1" applyAlignment="1">
      <alignment horizontal="center"/>
    </xf>
    <xf numFmtId="0" fontId="1" fillId="0" borderId="1" xfId="0" applyFont="1" applyFill="1" applyBorder="1" applyAlignment="1" applyProtection="1">
      <alignment horizontal="center"/>
    </xf>
    <xf numFmtId="0" fontId="15" fillId="0" borderId="1" xfId="0" applyFont="1" applyBorder="1" applyAlignment="1">
      <alignment vertical="center"/>
    </xf>
    <xf numFmtId="0" fontId="1" fillId="0" borderId="1" xfId="0" applyFont="1" applyFill="1" applyBorder="1" applyAlignment="1" applyProtection="1">
      <alignment horizontal="left"/>
    </xf>
    <xf numFmtId="0" fontId="1" fillId="0" borderId="1" xfId="0" applyFont="1" applyFill="1" applyBorder="1" applyAlignment="1" applyProtection="1">
      <alignment horizontal="right"/>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xf>
    <xf numFmtId="167" fontId="0" fillId="0" borderId="0" xfId="1" applyNumberFormat="1" applyFont="1" applyBorder="1"/>
    <xf numFmtId="0" fontId="1" fillId="10" borderId="1" xfId="0" applyFont="1" applyFill="1" applyBorder="1" applyAlignment="1">
      <alignment horizontal="center"/>
    </xf>
    <xf numFmtId="0" fontId="0" fillId="10" borderId="0" xfId="0" applyFill="1"/>
    <xf numFmtId="0" fontId="1" fillId="9" borderId="1" xfId="0" applyFont="1" applyFill="1" applyBorder="1" applyAlignment="1">
      <alignment horizontal="center"/>
    </xf>
    <xf numFmtId="0" fontId="0" fillId="9" borderId="0" xfId="0" applyFill="1"/>
    <xf numFmtId="0" fontId="7" fillId="6" borderId="34" xfId="0" applyFont="1" applyFill="1" applyBorder="1"/>
    <xf numFmtId="0" fontId="7" fillId="14" borderId="38" xfId="0" applyFont="1" applyFill="1" applyBorder="1"/>
    <xf numFmtId="0" fontId="7" fillId="15" borderId="38" xfId="0" applyFont="1" applyFill="1" applyBorder="1"/>
    <xf numFmtId="0" fontId="7" fillId="2" borderId="35" xfId="0" applyFont="1" applyFill="1" applyBorder="1"/>
    <xf numFmtId="0" fontId="7" fillId="16" borderId="35" xfId="0" applyFont="1" applyFill="1" applyBorder="1"/>
    <xf numFmtId="0" fontId="7" fillId="19" borderId="36" xfId="0" applyFont="1" applyFill="1" applyBorder="1"/>
    <xf numFmtId="0" fontId="7" fillId="17" borderId="38" xfId="0" applyFont="1" applyFill="1" applyBorder="1"/>
    <xf numFmtId="0" fontId="8" fillId="0" borderId="0" xfId="0" applyFont="1" applyFill="1" applyAlignment="1">
      <alignment wrapText="1"/>
    </xf>
    <xf numFmtId="0" fontId="17"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1" fillId="8" borderId="1" xfId="0" applyFont="1" applyFill="1" applyBorder="1" applyProtection="1"/>
    <xf numFmtId="0" fontId="1" fillId="7" borderId="1" xfId="0" applyFont="1" applyFill="1" applyBorder="1" applyProtection="1"/>
    <xf numFmtId="0" fontId="29" fillId="0" borderId="1" xfId="0" applyFont="1" applyBorder="1" applyAlignment="1">
      <alignment horizontal="center" vertical="center"/>
    </xf>
    <xf numFmtId="3" fontId="15" fillId="0" borderId="1" xfId="0" applyNumberFormat="1" applyFont="1" applyBorder="1" applyAlignment="1">
      <alignment horizontal="center" vertical="center"/>
    </xf>
    <xf numFmtId="3" fontId="0" fillId="0" borderId="1" xfId="0" applyNumberFormat="1" applyBorder="1" applyAlignment="1">
      <alignment horizontal="center"/>
    </xf>
    <xf numFmtId="4" fontId="0" fillId="10" borderId="34" xfId="0" applyNumberFormat="1" applyFill="1" applyBorder="1" applyAlignment="1" applyProtection="1">
      <alignment horizontal="center"/>
    </xf>
    <xf numFmtId="4" fontId="0" fillId="9" borderId="34" xfId="0" applyNumberFormat="1" applyFill="1" applyBorder="1" applyAlignment="1" applyProtection="1">
      <alignment horizontal="center"/>
    </xf>
    <xf numFmtId="4" fontId="0" fillId="10" borderId="38" xfId="0" applyNumberFormat="1" applyFill="1" applyBorder="1" applyAlignment="1" applyProtection="1">
      <alignment horizontal="center"/>
    </xf>
    <xf numFmtId="4" fontId="0" fillId="9" borderId="38" xfId="0" applyNumberFormat="1" applyFill="1" applyBorder="1" applyAlignment="1" applyProtection="1">
      <alignment horizontal="center"/>
    </xf>
    <xf numFmtId="4" fontId="0" fillId="10" borderId="35" xfId="0" applyNumberFormat="1" applyFill="1" applyBorder="1" applyAlignment="1" applyProtection="1">
      <alignment horizontal="center"/>
    </xf>
    <xf numFmtId="4" fontId="0" fillId="9" borderId="35" xfId="0" applyNumberFormat="1" applyFill="1" applyBorder="1" applyAlignment="1" applyProtection="1">
      <alignment horizontal="center"/>
    </xf>
    <xf numFmtId="4" fontId="0" fillId="10" borderId="36" xfId="0" applyNumberFormat="1" applyFill="1" applyBorder="1" applyAlignment="1" applyProtection="1">
      <alignment horizontal="center"/>
    </xf>
    <xf numFmtId="4" fontId="0" fillId="9" borderId="36" xfId="0" applyNumberFormat="1" applyFill="1" applyBorder="1" applyAlignment="1" applyProtection="1">
      <alignment horizontal="center"/>
    </xf>
    <xf numFmtId="4" fontId="0" fillId="7" borderId="1" xfId="0" applyNumberFormat="1" applyFill="1" applyBorder="1" applyAlignment="1">
      <alignment horizontal="center"/>
    </xf>
    <xf numFmtId="49" fontId="14" fillId="9" borderId="35" xfId="0" applyNumberFormat="1" applyFont="1" applyFill="1" applyBorder="1" applyAlignment="1" applyProtection="1">
      <alignment wrapText="1"/>
      <protection locked="0"/>
    </xf>
    <xf numFmtId="0" fontId="1" fillId="11" borderId="13" xfId="0" applyFont="1" applyFill="1" applyBorder="1" applyAlignment="1">
      <alignment horizontal="center"/>
    </xf>
    <xf numFmtId="4"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Fill="1" applyBorder="1" applyAlignment="1">
      <alignment horizontal="center" vertical="top" wrapText="1"/>
    </xf>
    <xf numFmtId="0" fontId="26" fillId="0" borderId="0" xfId="0" applyFont="1" applyFill="1" applyBorder="1" applyAlignment="1">
      <alignment horizontal="center"/>
    </xf>
    <xf numFmtId="164" fontId="0" fillId="0" borderId="0" xfId="0" applyNumberFormat="1" applyFill="1" applyBorder="1" applyAlignment="1">
      <alignment horizontal="center"/>
    </xf>
    <xf numFmtId="0" fontId="0" fillId="0" borderId="0" xfId="0" applyFill="1" applyBorder="1"/>
    <xf numFmtId="0" fontId="0" fillId="0" borderId="0" xfId="0" applyFill="1" applyBorder="1" applyAlignment="1">
      <alignment horizontal="center"/>
    </xf>
    <xf numFmtId="0" fontId="1" fillId="9" borderId="1" xfId="0" applyFont="1" applyFill="1" applyBorder="1" applyAlignment="1" applyProtection="1">
      <alignment horizontal="center"/>
    </xf>
    <xf numFmtId="0" fontId="30" fillId="0" borderId="0" xfId="0" applyFont="1" applyAlignment="1">
      <alignment wrapText="1"/>
    </xf>
    <xf numFmtId="3" fontId="0" fillId="0" borderId="0" xfId="0" applyNumberFormat="1" applyFill="1" applyBorder="1" applyProtection="1">
      <protection locked="0"/>
    </xf>
    <xf numFmtId="3" fontId="1" fillId="0" borderId="0" xfId="0" applyNumberFormat="1" applyFont="1" applyFill="1" applyBorder="1"/>
    <xf numFmtId="0" fontId="1" fillId="8" borderId="43" xfId="0" applyFont="1" applyFill="1" applyBorder="1" applyAlignment="1">
      <alignment horizontal="left" vertical="center" wrapText="1"/>
    </xf>
    <xf numFmtId="0" fontId="1" fillId="9" borderId="13" xfId="0" applyFont="1" applyFill="1" applyBorder="1" applyAlignment="1">
      <alignment horizontal="center"/>
    </xf>
    <xf numFmtId="0" fontId="1" fillId="0" borderId="13" xfId="0" applyFont="1" applyBorder="1" applyAlignment="1">
      <alignment horizontal="center"/>
    </xf>
    <xf numFmtId="0" fontId="0" fillId="0" borderId="0" xfId="0" applyAlignment="1">
      <alignment wrapText="1"/>
    </xf>
    <xf numFmtId="0" fontId="1" fillId="11" borderId="13" xfId="0" applyFont="1" applyFill="1" applyBorder="1" applyAlignment="1">
      <alignment horizontal="center"/>
    </xf>
    <xf numFmtId="0" fontId="1" fillId="5" borderId="3" xfId="0" applyFont="1" applyFill="1" applyBorder="1" applyAlignment="1" applyProtection="1">
      <alignment horizontal="left" vertical="center" wrapText="1"/>
    </xf>
    <xf numFmtId="0" fontId="1" fillId="5" borderId="3" xfId="0" applyFont="1" applyFill="1" applyBorder="1" applyAlignment="1" applyProtection="1">
      <alignment horizontal="left" vertical="top" wrapText="1"/>
    </xf>
    <xf numFmtId="0" fontId="0" fillId="0" borderId="3" xfId="0" applyBorder="1" applyAlignment="1" applyProtection="1">
      <alignment horizontal="left" vertical="top" wrapText="1"/>
    </xf>
    <xf numFmtId="0" fontId="1" fillId="0" borderId="3" xfId="0" applyFont="1" applyFill="1" applyBorder="1" applyAlignment="1" applyProtection="1">
      <alignment horizontal="right" vertical="top" wrapText="1"/>
    </xf>
    <xf numFmtId="0" fontId="0" fillId="0" borderId="0" xfId="0" applyProtection="1"/>
    <xf numFmtId="0" fontId="1" fillId="5" borderId="3" xfId="0" applyFont="1" applyFill="1" applyBorder="1" applyAlignment="1" applyProtection="1">
      <alignment wrapText="1"/>
    </xf>
    <xf numFmtId="0" fontId="0" fillId="5" borderId="3" xfId="0" applyFill="1" applyBorder="1" applyAlignment="1" applyProtection="1">
      <alignment horizontal="center" vertical="top" wrapText="1"/>
    </xf>
    <xf numFmtId="0" fontId="0" fillId="0" borderId="48" xfId="0" applyFill="1" applyBorder="1" applyAlignment="1" applyProtection="1">
      <alignment horizontal="left" vertical="top" wrapText="1"/>
    </xf>
    <xf numFmtId="0" fontId="1" fillId="0" borderId="47" xfId="0" applyFont="1" applyFill="1" applyBorder="1" applyAlignment="1" applyProtection="1">
      <alignment horizontal="right" wrapText="1"/>
    </xf>
    <xf numFmtId="168" fontId="14" fillId="3" borderId="66" xfId="0" applyNumberFormat="1" applyFont="1" applyFill="1" applyBorder="1" applyProtection="1">
      <protection locked="0"/>
    </xf>
    <xf numFmtId="168" fontId="14" fillId="3" borderId="21" xfId="0" applyNumberFormat="1" applyFont="1" applyFill="1" applyBorder="1" applyAlignment="1" applyProtection="1">
      <alignment wrapText="1"/>
      <protection locked="0"/>
    </xf>
    <xf numFmtId="0" fontId="0" fillId="0" borderId="0" xfId="0" applyFill="1" applyBorder="1" applyProtection="1"/>
    <xf numFmtId="0" fontId="1" fillId="0" borderId="5" xfId="0" applyFont="1" applyBorder="1" applyProtection="1"/>
    <xf numFmtId="0" fontId="1" fillId="0" borderId="9" xfId="0" applyFont="1" applyBorder="1" applyProtection="1"/>
    <xf numFmtId="0" fontId="0" fillId="0" borderId="26" xfId="0" applyBorder="1" applyAlignment="1" applyProtection="1">
      <alignment horizontal="center"/>
    </xf>
    <xf numFmtId="0" fontId="1" fillId="0" borderId="26" xfId="0" applyFont="1" applyBorder="1" applyAlignment="1" applyProtection="1">
      <alignment horizontal="center"/>
    </xf>
    <xf numFmtId="0" fontId="1" fillId="0" borderId="13" xfId="0" applyFont="1" applyBorder="1" applyAlignment="1" applyProtection="1">
      <alignment horizontal="center"/>
    </xf>
    <xf numFmtId="0" fontId="1" fillId="0" borderId="4" xfId="0" applyFont="1" applyBorder="1" applyAlignment="1" applyProtection="1">
      <alignment horizontal="center"/>
    </xf>
    <xf numFmtId="0" fontId="1" fillId="0" borderId="1" xfId="0" applyFont="1" applyBorder="1" applyAlignment="1" applyProtection="1">
      <alignment horizontal="center"/>
    </xf>
    <xf numFmtId="0" fontId="1" fillId="0" borderId="12" xfId="0" applyFont="1" applyBorder="1" applyAlignment="1" applyProtection="1">
      <alignment horizontal="center"/>
    </xf>
    <xf numFmtId="49" fontId="6" fillId="20" borderId="21" xfId="0" applyNumberFormat="1" applyFont="1" applyFill="1" applyBorder="1" applyAlignment="1" applyProtection="1">
      <alignment wrapText="1"/>
    </xf>
    <xf numFmtId="3" fontId="13" fillId="20" borderId="5" xfId="0" applyNumberFormat="1" applyFont="1" applyFill="1" applyBorder="1" applyProtection="1"/>
    <xf numFmtId="3" fontId="13" fillId="20" borderId="19" xfId="0" applyNumberFormat="1" applyFont="1" applyFill="1" applyBorder="1" applyProtection="1"/>
    <xf numFmtId="3" fontId="13" fillId="20" borderId="32" xfId="0" applyNumberFormat="1" applyFont="1" applyFill="1" applyBorder="1" applyProtection="1"/>
    <xf numFmtId="3" fontId="13" fillId="20" borderId="6" xfId="0" applyNumberFormat="1" applyFont="1" applyFill="1" applyBorder="1" applyProtection="1"/>
    <xf numFmtId="3" fontId="13" fillId="20" borderId="3" xfId="0" applyNumberFormat="1" applyFont="1" applyFill="1" applyBorder="1" applyProtection="1"/>
    <xf numFmtId="3" fontId="13" fillId="20" borderId="17" xfId="0" applyNumberFormat="1" applyFont="1" applyFill="1" applyBorder="1" applyProtection="1"/>
    <xf numFmtId="3" fontId="13" fillId="0" borderId="0" xfId="0" applyNumberFormat="1" applyFont="1" applyFill="1" applyBorder="1" applyProtection="1"/>
    <xf numFmtId="3" fontId="13" fillId="20" borderId="18" xfId="0" applyNumberFormat="1" applyFont="1" applyFill="1" applyBorder="1" applyProtection="1"/>
    <xf numFmtId="0" fontId="0" fillId="0" borderId="0" xfId="0" applyProtection="1">
      <protection locked="0"/>
    </xf>
    <xf numFmtId="49" fontId="0" fillId="8" borderId="21" xfId="0" applyNumberFormat="1" applyFill="1" applyBorder="1" applyAlignment="1" applyProtection="1">
      <alignment wrapText="1"/>
    </xf>
    <xf numFmtId="168" fontId="0" fillId="8" borderId="21" xfId="0" applyNumberFormat="1" applyFill="1" applyBorder="1" applyAlignment="1" applyProtection="1">
      <alignment wrapText="1"/>
    </xf>
    <xf numFmtId="2" fontId="0" fillId="0" borderId="0" xfId="0" applyNumberFormat="1" applyFill="1" applyBorder="1" applyAlignment="1" applyProtection="1">
      <alignment wrapText="1"/>
    </xf>
    <xf numFmtId="3" fontId="0" fillId="0" borderId="0" xfId="0" applyNumberFormat="1" applyFill="1" applyBorder="1" applyProtection="1"/>
    <xf numFmtId="168" fontId="0" fillId="20" borderId="66" xfId="0" applyNumberFormat="1" applyFill="1" applyBorder="1" applyProtection="1"/>
    <xf numFmtId="168" fontId="0" fillId="20" borderId="21" xfId="0" applyNumberFormat="1" applyFill="1" applyBorder="1" applyAlignment="1" applyProtection="1">
      <alignment wrapText="1"/>
    </xf>
    <xf numFmtId="168" fontId="0" fillId="20" borderId="28" xfId="0" applyNumberFormat="1" applyFill="1" applyBorder="1" applyProtection="1"/>
    <xf numFmtId="0" fontId="6" fillId="4" borderId="12" xfId="0" applyFont="1" applyFill="1" applyBorder="1" applyAlignment="1" applyProtection="1">
      <alignment horizontal="right" wrapText="1"/>
    </xf>
    <xf numFmtId="166" fontId="0" fillId="0" borderId="0" xfId="0" applyNumberFormat="1" applyFill="1" applyBorder="1" applyProtection="1"/>
    <xf numFmtId="168" fontId="0" fillId="0" borderId="49" xfId="0" applyNumberFormat="1" applyBorder="1" applyProtection="1"/>
    <xf numFmtId="49" fontId="6" fillId="12" borderId="35" xfId="0" applyNumberFormat="1" applyFont="1" applyFill="1" applyBorder="1" applyAlignment="1" applyProtection="1">
      <alignment wrapText="1"/>
    </xf>
    <xf numFmtId="3" fontId="13" fillId="12" borderId="5" xfId="0" applyNumberFormat="1" applyFont="1" applyFill="1" applyBorder="1" applyProtection="1"/>
    <xf numFmtId="3" fontId="13" fillId="12" borderId="19" xfId="0" applyNumberFormat="1" applyFont="1" applyFill="1" applyBorder="1" applyProtection="1"/>
    <xf numFmtId="3" fontId="13" fillId="12" borderId="32" xfId="0" applyNumberFormat="1" applyFont="1" applyFill="1" applyBorder="1" applyProtection="1"/>
    <xf numFmtId="3" fontId="13" fillId="12" borderId="6" xfId="0" applyNumberFormat="1" applyFont="1" applyFill="1" applyBorder="1" applyProtection="1"/>
    <xf numFmtId="3" fontId="13" fillId="12" borderId="3" xfId="0" applyNumberFormat="1" applyFont="1" applyFill="1" applyBorder="1" applyProtection="1"/>
    <xf numFmtId="3" fontId="13" fillId="12" borderId="58" xfId="0" applyNumberFormat="1" applyFont="1" applyFill="1" applyBorder="1" applyProtection="1"/>
    <xf numFmtId="3" fontId="13" fillId="0" borderId="18" xfId="0" applyNumberFormat="1" applyFont="1" applyFill="1" applyBorder="1" applyProtection="1"/>
    <xf numFmtId="49" fontId="14" fillId="8" borderId="52" xfId="0" applyNumberFormat="1" applyFont="1" applyFill="1" applyBorder="1" applyAlignment="1" applyProtection="1">
      <alignment wrapText="1"/>
    </xf>
    <xf numFmtId="49" fontId="6" fillId="13" borderId="34" xfId="0" applyNumberFormat="1" applyFont="1" applyFill="1" applyBorder="1" applyAlignment="1" applyProtection="1">
      <alignment wrapText="1"/>
    </xf>
    <xf numFmtId="49" fontId="6" fillId="13" borderId="1" xfId="0" applyNumberFormat="1" applyFont="1" applyFill="1" applyBorder="1" applyAlignment="1" applyProtection="1">
      <alignment wrapText="1"/>
    </xf>
    <xf numFmtId="0" fontId="6" fillId="13" borderId="1" xfId="0" applyFont="1" applyFill="1" applyBorder="1" applyAlignment="1" applyProtection="1">
      <alignment horizontal="right" wrapText="1"/>
    </xf>
    <xf numFmtId="0" fontId="1" fillId="0" borderId="31" xfId="0" applyFont="1" applyBorder="1" applyProtection="1"/>
    <xf numFmtId="0" fontId="1" fillId="0" borderId="33" xfId="0" applyFont="1" applyBorder="1" applyProtection="1"/>
    <xf numFmtId="0" fontId="0" fillId="0" borderId="1" xfId="0" applyBorder="1" applyProtection="1"/>
    <xf numFmtId="0" fontId="1" fillId="0" borderId="26" xfId="0" applyFont="1" applyFill="1" applyBorder="1" applyAlignment="1" applyProtection="1">
      <alignment horizontal="center"/>
    </xf>
    <xf numFmtId="0" fontId="1" fillId="11" borderId="13" xfId="0" applyFont="1" applyFill="1" applyBorder="1" applyAlignment="1" applyProtection="1">
      <alignment horizontal="center"/>
    </xf>
    <xf numFmtId="0" fontId="1" fillId="0" borderId="56" xfId="0" applyFont="1" applyBorder="1" applyAlignment="1" applyProtection="1">
      <alignment horizontal="center"/>
    </xf>
    <xf numFmtId="0" fontId="1" fillId="0" borderId="12"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3" xfId="0" applyFont="1" applyBorder="1" applyAlignment="1" applyProtection="1">
      <alignment horizontal="center"/>
    </xf>
    <xf numFmtId="0" fontId="1" fillId="11" borderId="13" xfId="0" applyFont="1" applyFill="1" applyBorder="1" applyAlignment="1">
      <alignment horizontal="center"/>
    </xf>
    <xf numFmtId="169" fontId="13" fillId="12" borderId="5" xfId="0" applyNumberFormat="1" applyFont="1" applyFill="1" applyBorder="1" applyProtection="1"/>
    <xf numFmtId="169" fontId="13" fillId="12" borderId="19" xfId="0" applyNumberFormat="1" applyFont="1" applyFill="1" applyBorder="1" applyProtection="1"/>
    <xf numFmtId="169" fontId="13" fillId="12" borderId="32" xfId="0" applyNumberFormat="1" applyFont="1" applyFill="1" applyBorder="1" applyProtection="1"/>
    <xf numFmtId="169" fontId="13" fillId="12" borderId="6" xfId="0" applyNumberFormat="1" applyFont="1" applyFill="1" applyBorder="1" applyProtection="1"/>
    <xf numFmtId="169" fontId="13" fillId="12" borderId="3" xfId="0" applyNumberFormat="1" applyFont="1" applyFill="1" applyBorder="1" applyProtection="1"/>
    <xf numFmtId="169" fontId="13" fillId="12" borderId="58" xfId="0" applyNumberFormat="1" applyFont="1" applyFill="1" applyBorder="1" applyProtection="1"/>
    <xf numFmtId="169" fontId="13" fillId="0" borderId="18" xfId="0" applyNumberFormat="1" applyFont="1" applyFill="1" applyBorder="1" applyProtection="1"/>
    <xf numFmtId="169" fontId="0" fillId="10" borderId="7" xfId="0" applyNumberFormat="1" applyFill="1" applyBorder="1" applyProtection="1">
      <protection locked="0"/>
    </xf>
    <xf numFmtId="169" fontId="0" fillId="9" borderId="22" xfId="0" applyNumberFormat="1" applyFill="1" applyBorder="1" applyProtection="1">
      <protection locked="0"/>
    </xf>
    <xf numFmtId="169" fontId="0" fillId="9" borderId="59" xfId="0" applyNumberFormat="1" applyFill="1" applyBorder="1" applyProtection="1">
      <protection locked="0"/>
    </xf>
    <xf numFmtId="169" fontId="0" fillId="0" borderId="0" xfId="0" applyNumberFormat="1" applyFill="1" applyBorder="1" applyProtection="1">
      <protection locked="0"/>
    </xf>
    <xf numFmtId="169" fontId="14" fillId="3" borderId="24" xfId="0" applyNumberFormat="1" applyFont="1" applyFill="1" applyBorder="1" applyProtection="1">
      <protection locked="0"/>
    </xf>
    <xf numFmtId="169" fontId="14" fillId="0" borderId="0" xfId="0" applyNumberFormat="1" applyFont="1" applyFill="1" applyBorder="1" applyProtection="1">
      <protection locked="0"/>
    </xf>
    <xf numFmtId="169" fontId="14" fillId="3" borderId="50" xfId="0" applyNumberFormat="1" applyFont="1" applyFill="1" applyBorder="1" applyProtection="1">
      <protection locked="0"/>
    </xf>
    <xf numFmtId="169" fontId="0" fillId="10" borderId="29" xfId="0" applyNumberFormat="1" applyFill="1" applyBorder="1" applyProtection="1">
      <protection locked="0"/>
    </xf>
    <xf numFmtId="169" fontId="0" fillId="9" borderId="37" xfId="0" applyNumberFormat="1" applyFill="1" applyBorder="1" applyProtection="1">
      <protection locked="0"/>
    </xf>
    <xf numFmtId="169" fontId="0" fillId="9" borderId="60" xfId="0" applyNumberFormat="1" applyFill="1" applyBorder="1" applyProtection="1">
      <protection locked="0"/>
    </xf>
    <xf numFmtId="169" fontId="0" fillId="10" borderId="42" xfId="0" applyNumberFormat="1" applyFill="1" applyBorder="1" applyProtection="1">
      <protection locked="0"/>
    </xf>
    <xf numFmtId="169" fontId="0" fillId="9" borderId="43" xfId="0" applyNumberFormat="1" applyFill="1" applyBorder="1" applyProtection="1">
      <protection locked="0"/>
    </xf>
    <xf numFmtId="169" fontId="0" fillId="9" borderId="61" xfId="0" applyNumberFormat="1" applyFill="1" applyBorder="1" applyProtection="1">
      <protection locked="0"/>
    </xf>
    <xf numFmtId="169" fontId="14" fillId="3" borderId="43" xfId="0" applyNumberFormat="1" applyFont="1" applyFill="1" applyBorder="1" applyProtection="1">
      <protection locked="0"/>
    </xf>
    <xf numFmtId="169" fontId="14" fillId="3" borderId="63" xfId="0" applyNumberFormat="1" applyFont="1" applyFill="1" applyBorder="1" applyProtection="1">
      <protection locked="0"/>
    </xf>
    <xf numFmtId="169" fontId="14" fillId="7" borderId="52" xfId="0" applyNumberFormat="1" applyFont="1" applyFill="1" applyBorder="1" applyProtection="1"/>
    <xf numFmtId="169" fontId="14" fillId="8" borderId="53" xfId="0" applyNumberFormat="1" applyFont="1" applyFill="1" applyBorder="1" applyProtection="1"/>
    <xf numFmtId="169" fontId="14" fillId="7" borderId="53" xfId="0" applyNumberFormat="1" applyFont="1" applyFill="1" applyBorder="1" applyProtection="1"/>
    <xf numFmtId="169" fontId="14" fillId="0" borderId="51" xfId="0" applyNumberFormat="1" applyFont="1" applyFill="1" applyBorder="1" applyProtection="1"/>
    <xf numFmtId="169" fontId="14" fillId="7" borderId="50" xfId="0" applyNumberFormat="1" applyFont="1" applyFill="1" applyBorder="1" applyProtection="1"/>
    <xf numFmtId="169" fontId="14" fillId="8" borderId="50" xfId="0" applyNumberFormat="1" applyFont="1" applyFill="1" applyBorder="1" applyProtection="1"/>
    <xf numFmtId="169" fontId="14" fillId="0" borderId="53" xfId="0" applyNumberFormat="1" applyFont="1" applyFill="1" applyBorder="1" applyProtection="1"/>
    <xf numFmtId="169" fontId="14" fillId="8" borderId="24" xfId="0" applyNumberFormat="1" applyFont="1" applyFill="1" applyBorder="1" applyProtection="1"/>
    <xf numFmtId="169" fontId="13" fillId="13" borderId="5" xfId="0" applyNumberFormat="1" applyFont="1" applyFill="1" applyBorder="1" applyProtection="1"/>
    <xf numFmtId="169" fontId="13" fillId="13" borderId="19" xfId="0" applyNumberFormat="1" applyFont="1" applyFill="1" applyBorder="1" applyProtection="1"/>
    <xf numFmtId="169" fontId="13" fillId="13" borderId="62" xfId="0" applyNumberFormat="1" applyFont="1" applyFill="1" applyBorder="1" applyProtection="1"/>
    <xf numFmtId="169" fontId="13" fillId="0" borderId="44" xfId="0" applyNumberFormat="1" applyFont="1" applyFill="1" applyBorder="1" applyProtection="1"/>
    <xf numFmtId="169" fontId="13" fillId="13" borderId="31" xfId="0" applyNumberFormat="1" applyFont="1" applyFill="1" applyBorder="1" applyProtection="1"/>
    <xf numFmtId="169" fontId="13" fillId="13" borderId="22" xfId="0" applyNumberFormat="1" applyFont="1" applyFill="1" applyBorder="1" applyProtection="1"/>
    <xf numFmtId="169" fontId="13" fillId="0" borderId="40" xfId="0" applyNumberFormat="1" applyFont="1" applyFill="1" applyBorder="1" applyProtection="1"/>
    <xf numFmtId="169" fontId="0" fillId="13" borderId="1" xfId="0" applyNumberFormat="1" applyFill="1" applyBorder="1" applyProtection="1"/>
    <xf numFmtId="169" fontId="0" fillId="13" borderId="13" xfId="0" applyNumberFormat="1" applyFill="1" applyBorder="1" applyProtection="1"/>
    <xf numFmtId="169" fontId="0" fillId="13" borderId="57" xfId="0" applyNumberFormat="1" applyFill="1" applyBorder="1" applyProtection="1"/>
    <xf numFmtId="169" fontId="0" fillId="0" borderId="26" xfId="0" applyNumberFormat="1" applyFill="1" applyBorder="1" applyProtection="1"/>
    <xf numFmtId="169" fontId="0" fillId="13" borderId="25" xfId="0" applyNumberFormat="1" applyFill="1" applyBorder="1" applyProtection="1"/>
    <xf numFmtId="169" fontId="0" fillId="0" borderId="13" xfId="0" applyNumberFormat="1" applyFill="1" applyBorder="1" applyProtection="1"/>
    <xf numFmtId="169" fontId="0" fillId="10" borderId="39" xfId="0" applyNumberFormat="1" applyFill="1" applyBorder="1" applyProtection="1">
      <protection locked="0"/>
    </xf>
    <xf numFmtId="169" fontId="0" fillId="13" borderId="23" xfId="0" applyNumberFormat="1" applyFill="1" applyBorder="1" applyProtection="1"/>
    <xf numFmtId="169" fontId="14" fillId="10" borderId="52" xfId="0" applyNumberFormat="1" applyFont="1" applyFill="1" applyBorder="1" applyProtection="1"/>
    <xf numFmtId="169" fontId="0" fillId="13" borderId="30" xfId="0" applyNumberFormat="1" applyFill="1" applyBorder="1" applyProtection="1"/>
    <xf numFmtId="169" fontId="6" fillId="13" borderId="11" xfId="0" applyNumberFormat="1" applyFont="1" applyFill="1" applyBorder="1" applyProtection="1"/>
    <xf numFmtId="169" fontId="6" fillId="13" borderId="56" xfId="0" applyNumberFormat="1" applyFont="1" applyFill="1" applyBorder="1" applyProtection="1"/>
    <xf numFmtId="169" fontId="6" fillId="0" borderId="12" xfId="0" applyNumberFormat="1" applyFont="1" applyFill="1" applyBorder="1" applyProtection="1"/>
    <xf numFmtId="169" fontId="6" fillId="0" borderId="25" xfId="0" applyNumberFormat="1" applyFont="1" applyFill="1" applyBorder="1" applyProtection="1"/>
    <xf numFmtId="169" fontId="0" fillId="2" borderId="22" xfId="0" applyNumberFormat="1" applyFill="1" applyBorder="1" applyProtection="1">
      <protection locked="0"/>
    </xf>
    <xf numFmtId="169" fontId="0" fillId="2" borderId="8" xfId="0" applyNumberFormat="1" applyFill="1" applyBorder="1" applyProtection="1">
      <protection locked="0"/>
    </xf>
    <xf numFmtId="169" fontId="0" fillId="2" borderId="3" xfId="0" applyNumberFormat="1" applyFill="1" applyBorder="1" applyProtection="1">
      <protection locked="0"/>
    </xf>
    <xf numFmtId="169" fontId="0" fillId="2" borderId="27" xfId="0" applyNumberFormat="1" applyFill="1" applyBorder="1" applyProtection="1">
      <protection locked="0"/>
    </xf>
    <xf numFmtId="169" fontId="14" fillId="3" borderId="7" xfId="0" applyNumberFormat="1" applyFont="1" applyFill="1" applyBorder="1" applyProtection="1">
      <protection locked="0"/>
    </xf>
    <xf numFmtId="169" fontId="14" fillId="3" borderId="66" xfId="0" applyNumberFormat="1" applyFont="1" applyFill="1" applyBorder="1" applyProtection="1">
      <protection locked="0"/>
    </xf>
    <xf numFmtId="169" fontId="0" fillId="2" borderId="66" xfId="0" applyNumberFormat="1" applyFill="1" applyBorder="1" applyProtection="1">
      <protection locked="0"/>
    </xf>
    <xf numFmtId="169" fontId="0" fillId="2" borderId="37" xfId="0" applyNumberFormat="1" applyFill="1" applyBorder="1" applyProtection="1">
      <protection locked="0"/>
    </xf>
    <xf numFmtId="169" fontId="0" fillId="2" borderId="20" xfId="0" applyNumberFormat="1" applyFill="1" applyBorder="1" applyProtection="1">
      <protection locked="0"/>
    </xf>
    <xf numFmtId="169" fontId="0" fillId="2" borderId="28" xfId="0" applyNumberFormat="1" applyFill="1" applyBorder="1" applyProtection="1">
      <protection locked="0"/>
    </xf>
    <xf numFmtId="169" fontId="0" fillId="10" borderId="67" xfId="0" applyNumberFormat="1" applyFill="1" applyBorder="1" applyProtection="1">
      <protection locked="0"/>
    </xf>
    <xf numFmtId="169" fontId="0" fillId="2" borderId="24" xfId="0" applyNumberFormat="1" applyFill="1" applyBorder="1" applyProtection="1">
      <protection locked="0"/>
    </xf>
    <xf numFmtId="169" fontId="0" fillId="2" borderId="68" xfId="0" applyNumberFormat="1" applyFill="1" applyBorder="1" applyProtection="1">
      <protection locked="0"/>
    </xf>
    <xf numFmtId="169" fontId="0" fillId="2" borderId="69" xfId="0" applyNumberFormat="1" applyFill="1" applyBorder="1" applyProtection="1">
      <protection locked="0"/>
    </xf>
    <xf numFmtId="169" fontId="0" fillId="2" borderId="40" xfId="0" applyNumberFormat="1" applyFill="1" applyBorder="1" applyProtection="1">
      <protection locked="0"/>
    </xf>
    <xf numFmtId="169" fontId="0" fillId="2" borderId="44" xfId="0" applyNumberFormat="1" applyFill="1" applyBorder="1" applyProtection="1">
      <protection locked="0"/>
    </xf>
    <xf numFmtId="169" fontId="0" fillId="7" borderId="7" xfId="0" applyNumberFormat="1" applyFill="1" applyBorder="1" applyProtection="1"/>
    <xf numFmtId="169" fontId="0" fillId="8" borderId="21" xfId="0" applyNumberFormat="1" applyFill="1" applyBorder="1" applyAlignment="1" applyProtection="1">
      <alignment wrapText="1"/>
    </xf>
    <xf numFmtId="169" fontId="0" fillId="7" borderId="21" xfId="0" applyNumberFormat="1" applyFill="1" applyBorder="1" applyAlignment="1" applyProtection="1">
      <alignment wrapText="1"/>
    </xf>
    <xf numFmtId="169" fontId="0" fillId="0" borderId="0" xfId="0" applyNumberFormat="1" applyFill="1" applyBorder="1" applyAlignment="1" applyProtection="1">
      <alignment wrapText="1"/>
    </xf>
    <xf numFmtId="169" fontId="13" fillId="20" borderId="39" xfId="0" applyNumberFormat="1" applyFont="1" applyFill="1" applyBorder="1" applyProtection="1"/>
    <xf numFmtId="169" fontId="13" fillId="20" borderId="40" xfId="0" applyNumberFormat="1" applyFont="1" applyFill="1" applyBorder="1" applyProtection="1"/>
    <xf numFmtId="169" fontId="0" fillId="20" borderId="7" xfId="0" applyNumberFormat="1" applyFill="1" applyBorder="1" applyProtection="1"/>
    <xf numFmtId="169" fontId="0" fillId="20" borderId="8" xfId="0" applyNumberFormat="1" applyFill="1" applyBorder="1" applyProtection="1"/>
    <xf numFmtId="169" fontId="0" fillId="20" borderId="31" xfId="0" applyNumberFormat="1" applyFill="1" applyBorder="1" applyProtection="1"/>
    <xf numFmtId="169" fontId="0" fillId="20" borderId="3" xfId="0" applyNumberFormat="1" applyFill="1" applyBorder="1" applyProtection="1"/>
    <xf numFmtId="169" fontId="0" fillId="20" borderId="27" xfId="0" applyNumberFormat="1" applyFill="1" applyBorder="1" applyProtection="1"/>
    <xf numFmtId="169" fontId="0" fillId="0" borderId="0" xfId="0" applyNumberFormat="1" applyFill="1" applyBorder="1" applyProtection="1"/>
    <xf numFmtId="169" fontId="0" fillId="20" borderId="66" xfId="0" applyNumberFormat="1" applyFill="1" applyBorder="1" applyProtection="1"/>
    <xf numFmtId="169" fontId="0" fillId="20" borderId="22" xfId="0" applyNumberFormat="1" applyFill="1" applyBorder="1" applyProtection="1"/>
    <xf numFmtId="169" fontId="14" fillId="3" borderId="45" xfId="0" applyNumberFormat="1" applyFont="1" applyFill="1" applyBorder="1" applyProtection="1">
      <protection locked="0"/>
    </xf>
    <xf numFmtId="169" fontId="0" fillId="20" borderId="29" xfId="0" applyNumberFormat="1" applyFill="1" applyBorder="1" applyProtection="1"/>
    <xf numFmtId="169" fontId="0" fillId="20" borderId="37" xfId="0" applyNumberFormat="1" applyFill="1" applyBorder="1" applyProtection="1"/>
    <xf numFmtId="169" fontId="0" fillId="20" borderId="20" xfId="0" applyNumberFormat="1" applyFill="1" applyBorder="1" applyProtection="1"/>
    <xf numFmtId="169" fontId="0" fillId="20" borderId="33" xfId="0" applyNumberFormat="1" applyFill="1" applyBorder="1" applyProtection="1"/>
    <xf numFmtId="169" fontId="0" fillId="20" borderId="28" xfId="0" applyNumberFormat="1" applyFill="1" applyBorder="1" applyProtection="1"/>
    <xf numFmtId="169" fontId="0" fillId="20" borderId="45" xfId="0" applyNumberFormat="1" applyFill="1" applyBorder="1" applyProtection="1"/>
    <xf numFmtId="169" fontId="0" fillId="8" borderId="7" xfId="0" applyNumberFormat="1" applyFill="1" applyBorder="1" applyProtection="1"/>
    <xf numFmtId="169" fontId="0" fillId="0" borderId="70" xfId="0" applyNumberFormat="1" applyBorder="1" applyProtection="1"/>
    <xf numFmtId="169" fontId="0" fillId="0" borderId="49" xfId="0" applyNumberFormat="1" applyBorder="1" applyProtection="1"/>
    <xf numFmtId="4" fontId="0" fillId="10" borderId="4" xfId="0" applyNumberFormat="1" applyFont="1" applyFill="1" applyBorder="1" applyAlignment="1">
      <alignment horizontal="center"/>
    </xf>
    <xf numFmtId="4" fontId="0" fillId="8" borderId="1" xfId="0" applyNumberFormat="1" applyFill="1" applyBorder="1" applyAlignment="1" applyProtection="1">
      <alignment horizontal="center"/>
    </xf>
    <xf numFmtId="4" fontId="0" fillId="0" borderId="0" xfId="0" applyNumberFormat="1" applyBorder="1" applyProtection="1"/>
    <xf numFmtId="169" fontId="13" fillId="0" borderId="18" xfId="0" applyNumberFormat="1" applyFont="1" applyFill="1" applyBorder="1" applyProtection="1">
      <protection locked="0"/>
    </xf>
    <xf numFmtId="169" fontId="13" fillId="12" borderId="19" xfId="0" applyNumberFormat="1" applyFont="1" applyFill="1" applyBorder="1" applyProtection="1">
      <protection locked="0"/>
    </xf>
    <xf numFmtId="169" fontId="14" fillId="0" borderId="51" xfId="0" applyNumberFormat="1" applyFont="1" applyFill="1" applyBorder="1" applyProtection="1">
      <protection locked="0"/>
    </xf>
    <xf numFmtId="169" fontId="14" fillId="8" borderId="24" xfId="0" applyNumberFormat="1" applyFont="1" applyFill="1" applyBorder="1" applyProtection="1">
      <protection locked="0"/>
    </xf>
    <xf numFmtId="169" fontId="13" fillId="0" borderId="44" xfId="0" applyNumberFormat="1" applyFont="1" applyFill="1" applyBorder="1" applyProtection="1">
      <protection locked="0"/>
    </xf>
    <xf numFmtId="169" fontId="13" fillId="13" borderId="22" xfId="0" applyNumberFormat="1" applyFont="1" applyFill="1" applyBorder="1" applyProtection="1">
      <protection locked="0"/>
    </xf>
    <xf numFmtId="169" fontId="0" fillId="0" borderId="26" xfId="0" applyNumberFormat="1" applyFill="1" applyBorder="1" applyProtection="1">
      <protection locked="0"/>
    </xf>
    <xf numFmtId="169" fontId="0" fillId="13" borderId="13" xfId="0" applyNumberFormat="1" applyFill="1" applyBorder="1" applyProtection="1">
      <protection locked="0"/>
    </xf>
    <xf numFmtId="169" fontId="3" fillId="9" borderId="22" xfId="0" applyNumberFormat="1" applyFont="1" applyFill="1" applyBorder="1" applyProtection="1">
      <protection locked="0"/>
    </xf>
    <xf numFmtId="169" fontId="0" fillId="13" borderId="23" xfId="0" applyNumberFormat="1" applyFill="1" applyBorder="1" applyProtection="1">
      <protection locked="0"/>
    </xf>
    <xf numFmtId="169" fontId="6" fillId="0" borderId="12" xfId="0" applyNumberFormat="1" applyFont="1" applyFill="1" applyBorder="1"/>
    <xf numFmtId="169" fontId="6" fillId="13" borderId="11" xfId="0" applyNumberFormat="1" applyFont="1" applyFill="1" applyBorder="1"/>
    <xf numFmtId="169" fontId="0" fillId="8" borderId="66" xfId="0" applyNumberFormat="1" applyFill="1" applyBorder="1" applyAlignment="1" applyProtection="1">
      <alignment wrapText="1"/>
    </xf>
    <xf numFmtId="169" fontId="0" fillId="2" borderId="47" xfId="0" applyNumberFormat="1" applyFill="1" applyBorder="1" applyProtection="1">
      <protection locked="0"/>
    </xf>
    <xf numFmtId="169" fontId="0" fillId="8" borderId="7" xfId="0" applyNumberFormat="1" applyFill="1" applyBorder="1" applyAlignment="1" applyProtection="1">
      <alignment wrapText="1"/>
    </xf>
    <xf numFmtId="169" fontId="0" fillId="20" borderId="47" xfId="0" applyNumberFormat="1" applyFill="1" applyBorder="1" applyProtection="1"/>
    <xf numFmtId="0" fontId="1" fillId="0" borderId="13" xfId="0" applyFont="1" applyBorder="1" applyAlignment="1" applyProtection="1">
      <alignment horizontal="center"/>
    </xf>
    <xf numFmtId="2" fontId="0" fillId="0" borderId="3" xfId="0" applyNumberFormat="1" applyBorder="1" applyAlignment="1" applyProtection="1">
      <alignment horizontal="right"/>
    </xf>
    <xf numFmtId="4" fontId="0" fillId="0" borderId="3" xfId="0" applyNumberFormat="1" applyBorder="1" applyAlignment="1" applyProtection="1">
      <alignment horizontal="right"/>
    </xf>
    <xf numFmtId="0" fontId="0" fillId="0" borderId="46" xfId="0" applyBorder="1" applyAlignment="1">
      <alignment horizontal="left" vertical="top" wrapText="1"/>
    </xf>
    <xf numFmtId="0" fontId="1" fillId="3" borderId="4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10" borderId="1" xfId="0" applyFont="1" applyFill="1" applyBorder="1" applyAlignment="1" applyProtection="1">
      <alignment horizontal="center"/>
    </xf>
    <xf numFmtId="4" fontId="0" fillId="7" borderId="1" xfId="0" applyNumberFormat="1" applyFill="1" applyBorder="1" applyAlignment="1" applyProtection="1">
      <alignment horizontal="center"/>
    </xf>
    <xf numFmtId="4" fontId="0" fillId="7" borderId="11" xfId="0" applyNumberFormat="1" applyFill="1" applyBorder="1" applyAlignment="1" applyProtection="1">
      <alignment horizontal="center"/>
    </xf>
    <xf numFmtId="0" fontId="1" fillId="10" borderId="13" xfId="0" applyFont="1" applyFill="1" applyBorder="1" applyAlignment="1" applyProtection="1">
      <alignment horizontal="center"/>
    </xf>
    <xf numFmtId="0" fontId="1" fillId="9" borderId="26" xfId="0" applyFont="1" applyFill="1" applyBorder="1" applyAlignment="1">
      <alignment horizontal="center"/>
    </xf>
    <xf numFmtId="0" fontId="1" fillId="9" borderId="13" xfId="0" applyFont="1" applyFill="1" applyBorder="1" applyAlignment="1">
      <alignment horizontal="center"/>
    </xf>
    <xf numFmtId="49" fontId="0" fillId="0" borderId="17" xfId="0" applyNumberFormat="1" applyFill="1" applyBorder="1" applyAlignment="1" applyProtection="1">
      <alignment horizontal="left"/>
      <protection locked="0"/>
    </xf>
    <xf numFmtId="49" fontId="0" fillId="0" borderId="18" xfId="0" applyNumberFormat="1" applyFill="1" applyBorder="1" applyAlignment="1" applyProtection="1">
      <alignment horizontal="left"/>
      <protection locked="0"/>
    </xf>
    <xf numFmtId="49" fontId="0" fillId="0" borderId="19" xfId="0" applyNumberFormat="1" applyFill="1" applyBorder="1" applyAlignment="1" applyProtection="1">
      <alignment horizontal="left"/>
      <protection locked="0"/>
    </xf>
    <xf numFmtId="165" fontId="0" fillId="0" borderId="14" xfId="0" applyNumberFormat="1" applyFill="1" applyBorder="1" applyAlignment="1" applyProtection="1">
      <alignment horizontal="left"/>
      <protection locked="0"/>
    </xf>
    <xf numFmtId="165" fontId="0" fillId="0" borderId="15" xfId="0" applyNumberFormat="1" applyFill="1" applyBorder="1" applyAlignment="1" applyProtection="1">
      <alignment horizontal="left"/>
      <protection locked="0"/>
    </xf>
    <xf numFmtId="165" fontId="0" fillId="0" borderId="16" xfId="0" applyNumberFormat="1" applyFill="1" applyBorder="1" applyAlignment="1" applyProtection="1">
      <alignment horizontal="left"/>
      <protection locked="0"/>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0" borderId="26" xfId="0" applyFont="1" applyFill="1" applyBorder="1" applyAlignment="1">
      <alignment horizontal="center"/>
    </xf>
    <xf numFmtId="0" fontId="1" fillId="0" borderId="0" xfId="0" applyFont="1" applyFill="1" applyBorder="1" applyAlignment="1">
      <alignment horizontal="left" vertical="top" wrapText="1"/>
    </xf>
    <xf numFmtId="4" fontId="0" fillId="8" borderId="12" xfId="0" applyNumberFormat="1" applyFill="1" applyBorder="1" applyAlignment="1" applyProtection="1">
      <alignment horizontal="center"/>
    </xf>
    <xf numFmtId="4" fontId="0" fillId="8" borderId="13" xfId="0" applyNumberFormat="1" applyFill="1" applyBorder="1" applyAlignment="1" applyProtection="1">
      <alignment horizontal="center"/>
    </xf>
    <xf numFmtId="4" fontId="0" fillId="7" borderId="12" xfId="0" applyNumberFormat="1" applyFill="1" applyBorder="1" applyAlignment="1" applyProtection="1">
      <alignment horizontal="center"/>
    </xf>
    <xf numFmtId="4" fontId="0" fillId="7" borderId="13" xfId="0" applyNumberFormat="1" applyFill="1" applyBorder="1" applyAlignment="1" applyProtection="1">
      <alignment horizontal="center"/>
    </xf>
    <xf numFmtId="49" fontId="0" fillId="0" borderId="17" xfId="0" applyNumberFormat="1" applyFill="1" applyBorder="1" applyAlignment="1" applyProtection="1">
      <alignment horizontal="left"/>
    </xf>
    <xf numFmtId="0" fontId="0" fillId="0" borderId="18" xfId="0" applyNumberFormat="1" applyFill="1" applyBorder="1" applyAlignment="1" applyProtection="1">
      <alignment horizontal="left"/>
    </xf>
    <xf numFmtId="0" fontId="0" fillId="0" borderId="19" xfId="0" applyNumberFormat="1" applyFill="1" applyBorder="1" applyAlignment="1" applyProtection="1">
      <alignment horizontal="left"/>
    </xf>
    <xf numFmtId="165" fontId="0" fillId="0" borderId="14" xfId="0" applyNumberFormat="1" applyFill="1" applyBorder="1" applyAlignment="1" applyProtection="1">
      <alignment horizontal="left"/>
    </xf>
    <xf numFmtId="165" fontId="0" fillId="0" borderId="15" xfId="0" applyNumberFormat="1" applyFill="1" applyBorder="1" applyAlignment="1" applyProtection="1">
      <alignment horizontal="left"/>
    </xf>
    <xf numFmtId="165" fontId="0" fillId="0" borderId="16" xfId="0" applyNumberFormat="1" applyFill="1" applyBorder="1" applyAlignment="1" applyProtection="1">
      <alignment horizontal="left"/>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26" xfId="0" applyFont="1" applyBorder="1" applyAlignment="1">
      <alignment horizontal="center"/>
    </xf>
    <xf numFmtId="49" fontId="0" fillId="0" borderId="0" xfId="0" applyNumberFormat="1" applyFill="1" applyBorder="1" applyAlignment="1" applyProtection="1">
      <alignment wrapText="1"/>
      <protection locked="0"/>
    </xf>
    <xf numFmtId="0" fontId="0" fillId="0" borderId="0" xfId="0" applyAlignment="1">
      <alignment wrapText="1"/>
    </xf>
    <xf numFmtId="0" fontId="16" fillId="6" borderId="4" xfId="0" applyFont="1" applyFill="1" applyBorder="1" applyAlignment="1" applyProtection="1">
      <alignment horizontal="center" vertical="center"/>
    </xf>
    <xf numFmtId="0" fontId="16" fillId="6" borderId="2" xfId="0" applyFont="1" applyFill="1" applyBorder="1" applyAlignment="1" applyProtection="1">
      <alignment horizontal="center" vertical="center"/>
    </xf>
    <xf numFmtId="0" fontId="1" fillId="0" borderId="12" xfId="0" applyFont="1" applyBorder="1" applyAlignment="1" applyProtection="1">
      <alignment horizontal="center"/>
    </xf>
    <xf numFmtId="0" fontId="1" fillId="0" borderId="13" xfId="0" applyFont="1" applyBorder="1" applyAlignment="1" applyProtection="1">
      <alignment horizontal="center"/>
    </xf>
    <xf numFmtId="0" fontId="1" fillId="0" borderId="26" xfId="0" applyFont="1" applyBorder="1" applyAlignment="1" applyProtection="1">
      <alignment horizontal="center"/>
    </xf>
    <xf numFmtId="0" fontId="1" fillId="11" borderId="26" xfId="0" applyFont="1" applyFill="1" applyBorder="1" applyAlignment="1" applyProtection="1">
      <alignment horizontal="center"/>
    </xf>
    <xf numFmtId="0" fontId="0" fillId="0" borderId="26" xfId="0" applyBorder="1" applyAlignment="1" applyProtection="1">
      <alignment horizontal="center"/>
    </xf>
    <xf numFmtId="0" fontId="1" fillId="11" borderId="12" xfId="0" applyFont="1" applyFill="1" applyBorder="1" applyAlignment="1" applyProtection="1">
      <alignment horizontal="center"/>
    </xf>
    <xf numFmtId="0" fontId="1" fillId="11" borderId="13" xfId="0" applyFont="1" applyFill="1" applyBorder="1" applyAlignment="1" applyProtection="1">
      <alignment horizontal="center"/>
    </xf>
    <xf numFmtId="0" fontId="1" fillId="0" borderId="57" xfId="0" applyFont="1" applyBorder="1" applyAlignment="1">
      <alignment horizontal="center"/>
    </xf>
    <xf numFmtId="0" fontId="1" fillId="11" borderId="12" xfId="0" applyFont="1" applyFill="1" applyBorder="1" applyAlignment="1">
      <alignment horizontal="center"/>
    </xf>
    <xf numFmtId="0" fontId="1" fillId="11" borderId="26" xfId="0" applyFont="1" applyFill="1" applyBorder="1" applyAlignment="1">
      <alignment horizontal="center"/>
    </xf>
    <xf numFmtId="0" fontId="1" fillId="11" borderId="57" xfId="0" applyFont="1" applyFill="1" applyBorder="1" applyAlignment="1">
      <alignment horizontal="center"/>
    </xf>
    <xf numFmtId="0" fontId="27" fillId="6" borderId="4" xfId="0" applyFont="1" applyFill="1" applyBorder="1" applyAlignment="1">
      <alignment horizontal="center" vertical="center"/>
    </xf>
    <xf numFmtId="0" fontId="28" fillId="6" borderId="2" xfId="0" applyFont="1" applyFill="1" applyBorder="1" applyAlignment="1">
      <alignment horizontal="center" vertical="center"/>
    </xf>
    <xf numFmtId="0" fontId="1" fillId="11" borderId="13" xfId="0" applyFont="1" applyFill="1" applyBorder="1" applyAlignment="1">
      <alignment horizontal="center"/>
    </xf>
    <xf numFmtId="49" fontId="0" fillId="0" borderId="55" xfId="0" applyNumberFormat="1" applyFill="1" applyBorder="1" applyAlignment="1" applyProtection="1">
      <alignment horizontal="left"/>
    </xf>
    <xf numFmtId="49" fontId="0" fillId="0" borderId="0" xfId="0" applyNumberFormat="1" applyFill="1" applyBorder="1" applyAlignment="1" applyProtection="1">
      <alignment horizontal="left"/>
    </xf>
    <xf numFmtId="165" fontId="0" fillId="0" borderId="41" xfId="0" applyNumberFormat="1" applyFill="1" applyBorder="1" applyAlignment="1" applyProtection="1">
      <alignment horizontal="left"/>
    </xf>
    <xf numFmtId="165" fontId="0" fillId="0" borderId="49" xfId="0" applyNumberFormat="1" applyFill="1" applyBorder="1" applyAlignment="1" applyProtection="1">
      <alignment horizontal="left"/>
    </xf>
    <xf numFmtId="0" fontId="1" fillId="0" borderId="57" xfId="0" applyFont="1" applyBorder="1" applyAlignment="1" applyProtection="1">
      <alignment horizontal="center"/>
    </xf>
    <xf numFmtId="0" fontId="1" fillId="11" borderId="57" xfId="0" applyFont="1" applyFill="1" applyBorder="1" applyAlignment="1" applyProtection="1">
      <alignment horizontal="center"/>
    </xf>
    <xf numFmtId="0" fontId="27" fillId="15" borderId="4" xfId="0" applyFont="1" applyFill="1" applyBorder="1" applyAlignment="1" applyProtection="1">
      <alignment horizontal="center" vertical="center"/>
    </xf>
    <xf numFmtId="0" fontId="28" fillId="15" borderId="2" xfId="0" applyFont="1" applyFill="1" applyBorder="1" applyAlignment="1" applyProtection="1">
      <alignment horizontal="center" vertical="center"/>
    </xf>
    <xf numFmtId="0" fontId="16" fillId="17" borderId="4" xfId="0" applyFont="1" applyFill="1" applyBorder="1" applyAlignment="1" applyProtection="1">
      <alignment horizontal="center" vertical="center" wrapText="1"/>
    </xf>
    <xf numFmtId="0" fontId="16" fillId="17" borderId="64" xfId="0" applyFont="1" applyFill="1" applyBorder="1" applyAlignment="1" applyProtection="1">
      <alignment horizontal="center" vertical="center" wrapText="1"/>
    </xf>
    <xf numFmtId="0" fontId="16" fillId="17" borderId="2" xfId="0" applyFont="1" applyFill="1" applyBorder="1" applyAlignment="1" applyProtection="1">
      <alignment horizontal="center" vertical="center" wrapText="1"/>
    </xf>
    <xf numFmtId="0" fontId="4" fillId="2" borderId="65"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27" fillId="17" borderId="4" xfId="0" applyFont="1" applyFill="1" applyBorder="1" applyAlignment="1" applyProtection="1">
      <alignment horizontal="center" vertical="center" wrapText="1"/>
    </xf>
    <xf numFmtId="0" fontId="27" fillId="17" borderId="64" xfId="0" applyFont="1" applyFill="1" applyBorder="1" applyAlignment="1" applyProtection="1">
      <alignment horizontal="center" vertical="center" wrapText="1"/>
    </xf>
    <xf numFmtId="0" fontId="27" fillId="17" borderId="2" xfId="0" applyFont="1" applyFill="1" applyBorder="1" applyAlignment="1" applyProtection="1">
      <alignment horizontal="center" vertical="center" wrapText="1"/>
    </xf>
    <xf numFmtId="0" fontId="27" fillId="18" borderId="4" xfId="0" applyFont="1" applyFill="1" applyBorder="1" applyAlignment="1" applyProtection="1">
      <alignment horizontal="center" vertical="center" wrapText="1"/>
    </xf>
    <xf numFmtId="0" fontId="27" fillId="18" borderId="64" xfId="0" applyFont="1" applyFill="1" applyBorder="1" applyAlignment="1" applyProtection="1">
      <alignment horizontal="center" vertical="center" wrapText="1"/>
    </xf>
    <xf numFmtId="0" fontId="27" fillId="18" borderId="2" xfId="0" applyFont="1" applyFill="1" applyBorder="1" applyAlignment="1" applyProtection="1">
      <alignment horizontal="center" vertical="center" wrapText="1"/>
    </xf>
    <xf numFmtId="43" fontId="0" fillId="10" borderId="7" xfId="1" applyFont="1" applyFill="1" applyBorder="1" applyProtection="1">
      <protection locked="0"/>
    </xf>
    <xf numFmtId="170" fontId="0" fillId="9" borderId="22" xfId="1" applyNumberFormat="1" applyFont="1" applyFill="1" applyBorder="1" applyProtection="1">
      <protection locked="0"/>
    </xf>
    <xf numFmtId="170" fontId="0" fillId="10" borderId="7" xfId="1" applyNumberFormat="1" applyFont="1" applyFill="1" applyBorder="1" applyProtection="1">
      <protection locked="0"/>
    </xf>
    <xf numFmtId="169" fontId="0" fillId="0" borderId="0" xfId="0" applyNumberFormat="1" applyProtection="1">
      <protection locked="0"/>
    </xf>
    <xf numFmtId="169" fontId="14" fillId="0" borderId="0" xfId="0" applyNumberFormat="1" applyFont="1" applyProtection="1">
      <protection locked="0"/>
    </xf>
    <xf numFmtId="4" fontId="0" fillId="10" borderId="7" xfId="0" applyNumberFormat="1" applyFill="1" applyBorder="1" applyProtection="1">
      <protection locked="0"/>
    </xf>
    <xf numFmtId="170" fontId="0" fillId="0" borderId="0" xfId="1" applyNumberFormat="1" applyFont="1" applyFill="1" applyBorder="1" applyProtection="1">
      <protection locked="0"/>
    </xf>
    <xf numFmtId="170" fontId="14" fillId="3" borderId="24" xfId="1" applyNumberFormat="1" applyFont="1" applyFill="1" applyBorder="1" applyProtection="1">
      <protection locked="0"/>
    </xf>
    <xf numFmtId="170" fontId="14" fillId="0" borderId="0" xfId="1" applyNumberFormat="1" applyFont="1" applyFill="1" applyBorder="1" applyProtection="1">
      <protection locked="0"/>
    </xf>
    <xf numFmtId="169" fontId="0" fillId="9" borderId="22" xfId="1" applyNumberFormat="1" applyFont="1" applyFill="1" applyBorder="1" applyProtection="1">
      <protection locked="0"/>
    </xf>
    <xf numFmtId="170" fontId="0" fillId="9" borderId="59" xfId="1" applyNumberFormat="1" applyFont="1" applyFill="1" applyBorder="1" applyProtection="1">
      <protection locked="0"/>
    </xf>
    <xf numFmtId="171" fontId="0" fillId="9" borderId="22" xfId="0" applyNumberFormat="1" applyFill="1" applyBorder="1" applyProtection="1">
      <protection locked="0"/>
    </xf>
    <xf numFmtId="171" fontId="0" fillId="9" borderId="22" xfId="1" applyNumberFormat="1" applyFont="1" applyFill="1" applyBorder="1" applyProtection="1">
      <protection locked="0"/>
    </xf>
    <xf numFmtId="172" fontId="0" fillId="9" borderId="22" xfId="0" applyNumberFormat="1" applyFill="1" applyBorder="1" applyProtection="1">
      <protection locked="0"/>
    </xf>
    <xf numFmtId="172" fontId="0" fillId="10" borderId="7" xfId="0" applyNumberFormat="1" applyFill="1" applyBorder="1" applyProtection="1">
      <protection locked="0"/>
    </xf>
    <xf numFmtId="173" fontId="0" fillId="9" borderId="22" xfId="0" applyNumberFormat="1" applyFill="1" applyBorder="1" applyProtection="1">
      <protection locked="0"/>
    </xf>
    <xf numFmtId="171" fontId="0" fillId="10" borderId="7" xfId="0" applyNumberFormat="1" applyFill="1" applyBorder="1" applyProtection="1">
      <protection locked="0"/>
    </xf>
    <xf numFmtId="171" fontId="0" fillId="0" borderId="0" xfId="0" applyNumberFormat="1" applyProtection="1">
      <protection locked="0"/>
    </xf>
    <xf numFmtId="171" fontId="14" fillId="3" borderId="24" xfId="0" applyNumberFormat="1" applyFont="1" applyFill="1" applyBorder="1" applyProtection="1">
      <protection locked="0"/>
    </xf>
    <xf numFmtId="171" fontId="14" fillId="0" borderId="0" xfId="0" applyNumberFormat="1" applyFont="1" applyProtection="1">
      <protection locked="0"/>
    </xf>
    <xf numFmtId="170" fontId="0" fillId="9" borderId="37" xfId="1" applyNumberFormat="1" applyFont="1" applyFill="1" applyBorder="1" applyProtection="1">
      <protection locked="0"/>
    </xf>
    <xf numFmtId="174" fontId="0" fillId="10" borderId="7" xfId="1" applyNumberFormat="1" applyFont="1" applyFill="1" applyBorder="1" applyProtection="1">
      <protection locked="0"/>
    </xf>
    <xf numFmtId="170" fontId="0" fillId="9" borderId="60" xfId="1" applyNumberFormat="1" applyFont="1" applyFill="1" applyBorder="1" applyProtection="1">
      <protection locked="0"/>
    </xf>
    <xf numFmtId="174" fontId="0" fillId="10" borderId="29" xfId="1" applyNumberFormat="1" applyFont="1" applyFill="1" applyBorder="1" applyProtection="1">
      <protection locked="0"/>
    </xf>
    <xf numFmtId="43" fontId="0" fillId="10" borderId="29" xfId="1" applyFont="1" applyFill="1" applyBorder="1" applyProtection="1">
      <protection locked="0"/>
    </xf>
    <xf numFmtId="171" fontId="0" fillId="2" borderId="37" xfId="0" applyNumberFormat="1" applyFill="1" applyBorder="1" applyProtection="1">
      <protection locked="0"/>
    </xf>
    <xf numFmtId="171" fontId="0" fillId="2" borderId="8" xfId="0" applyNumberFormat="1" applyFill="1" applyBorder="1" applyProtection="1">
      <protection locked="0"/>
    </xf>
    <xf numFmtId="171" fontId="14" fillId="3" borderId="7" xfId="0" applyNumberFormat="1" applyFont="1" applyFill="1" applyBorder="1" applyProtection="1">
      <protection locked="0"/>
    </xf>
    <xf numFmtId="171" fontId="14" fillId="3" borderId="45" xfId="0" applyNumberFormat="1" applyFont="1" applyFill="1" applyBorder="1" applyProtection="1">
      <protection locked="0"/>
    </xf>
    <xf numFmtId="171" fontId="0" fillId="2" borderId="22" xfId="0" applyNumberFormat="1" applyFill="1" applyBorder="1" applyProtection="1">
      <protection locked="0"/>
    </xf>
    <xf numFmtId="171" fontId="14" fillId="3" borderId="66" xfId="0" applyNumberFormat="1" applyFont="1" applyFill="1" applyBorder="1" applyProtection="1">
      <protection locked="0"/>
    </xf>
    <xf numFmtId="172" fontId="0" fillId="2" borderId="22" xfId="0" applyNumberFormat="1" applyFill="1" applyBorder="1" applyProtection="1">
      <protection locked="0"/>
    </xf>
    <xf numFmtId="172" fontId="0" fillId="2" borderId="8" xfId="0" applyNumberFormat="1" applyFill="1" applyBorder="1" applyProtection="1">
      <protection locked="0"/>
    </xf>
    <xf numFmtId="172" fontId="0" fillId="0" borderId="0" xfId="0" applyNumberFormat="1" applyProtection="1">
      <protection locked="0"/>
    </xf>
    <xf numFmtId="172" fontId="14" fillId="3" borderId="7" xfId="0" applyNumberFormat="1" applyFont="1" applyFill="1" applyBorder="1" applyProtection="1">
      <protection locked="0"/>
    </xf>
    <xf numFmtId="172" fontId="14" fillId="3" borderId="66" xfId="0" applyNumberFormat="1" applyFont="1" applyFill="1" applyBorder="1" applyProtection="1">
      <protection locked="0"/>
    </xf>
    <xf numFmtId="172" fontId="0" fillId="10" borderId="29" xfId="0" applyNumberFormat="1" applyFill="1" applyBorder="1" applyProtection="1">
      <protection locked="0"/>
    </xf>
    <xf numFmtId="172" fontId="0" fillId="2" borderId="37" xfId="0" applyNumberFormat="1" applyFill="1" applyBorder="1" applyProtection="1">
      <protection locked="0"/>
    </xf>
    <xf numFmtId="172" fontId="14" fillId="3" borderId="45" xfId="0" applyNumberFormat="1" applyFont="1" applyFill="1" applyBorder="1" applyProtection="1">
      <protection locked="0"/>
    </xf>
    <xf numFmtId="171" fontId="0" fillId="10" borderId="29" xfId="0" applyNumberFormat="1" applyFill="1" applyBorder="1" applyProtection="1">
      <protection locked="0"/>
    </xf>
    <xf numFmtId="175" fontId="0" fillId="9" borderId="22" xfId="0" applyNumberFormat="1" applyFill="1" applyBorder="1" applyProtection="1">
      <protection locked="0"/>
    </xf>
    <xf numFmtId="172" fontId="14" fillId="3" borderId="24" xfId="0" applyNumberFormat="1" applyFont="1" applyFill="1" applyBorder="1" applyProtection="1">
      <protection locked="0"/>
    </xf>
    <xf numFmtId="172" fontId="14" fillId="0" borderId="0" xfId="0" applyNumberFormat="1" applyFont="1" applyProtection="1">
      <protection locked="0"/>
    </xf>
    <xf numFmtId="171" fontId="0" fillId="10" borderId="39" xfId="0" applyNumberFormat="1" applyFill="1" applyBorder="1" applyProtection="1">
      <protection locked="0"/>
    </xf>
    <xf numFmtId="175" fontId="0" fillId="10" borderId="7" xfId="0" applyNumberFormat="1" applyFill="1" applyBorder="1" applyProtection="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urchasing\RFP's%20and%20Information\102654%20O5%20PSC%20ESINET%20NG911%20AW%20NS%20BM\XXXX%20Z1%20Cost%20Proposal%20Option%20A%20ESInet%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yan.wineteer/Desktop/3.%20HNG/Nebraska/BW%20version%20NE%20NEW%20BAFO%202020-09-02%20-%20Internal%20BAFO%20Proforma%20-%206264%20Z1%20Cost%20Proposal%20Option%20C%20ESInet%20and%20NG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RC Milestones"/>
      <sheetName val="Summary"/>
      <sheetName val="ESInet"/>
      <sheetName val="LNG"/>
      <sheetName val="BCF"/>
      <sheetName val="ESRP &amp; PRF"/>
      <sheetName val="ECRF &amp; LVF"/>
      <sheetName val="SI"/>
      <sheetName val="LDB"/>
      <sheetName val="MIS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v Breakdown"/>
      <sheetName val="NRC Milestones"/>
      <sheetName val="Board Summary Cash Flo"/>
      <sheetName val="Board Summary Proforma-UPDATED"/>
      <sheetName val="Summary-REV"/>
      <sheetName val="ESI net-REV"/>
      <sheetName val="LNG-REV"/>
      <sheetName val="BCF-REV"/>
      <sheetName val="ESRP &amp; PRF-REV"/>
      <sheetName val="ECRF &amp; LVF-REV"/>
      <sheetName val="SI-REV"/>
      <sheetName val="LDB-REV"/>
      <sheetName val="MISC-REV"/>
      <sheetName val="Opt Svc NGCS-REV"/>
      <sheetName val="Board Summary Proforma (2)"/>
      <sheetName val="Board Summary Proforma"/>
      <sheetName val="Summary"/>
      <sheetName val="ESInet"/>
      <sheetName val="ESI net"/>
      <sheetName val="LNG"/>
      <sheetName val="BCF"/>
      <sheetName val="ESRP &amp; PRF"/>
      <sheetName val="ECRF &amp; LVF"/>
      <sheetName val="SI"/>
      <sheetName val="LDB"/>
      <sheetName val="MISC"/>
      <sheetName val="Opt Svc NGCS"/>
      <sheetName val="Change Log"/>
      <sheetName val="LNG-BCF-ESRP-PRF-MISC"/>
      <sheetName val="INd Pricing"/>
      <sheetName val="20-246 INd BAFO"/>
      <sheetName val="GIS Worksheet"/>
      <sheetName val="GeoComm NE RFP Pricing BAFO"/>
      <sheetName val="GeoComm NE RFP Pricing Final"/>
      <sheetName val="NLK Pricing"/>
      <sheetName val="OSPs"/>
      <sheetName val="Ryan NE Staffing 04-27-2020"/>
      <sheetName val="DDTI Pricing (2)"/>
      <sheetName val="DDTI Pricing"/>
      <sheetName val="Geocomm Pricing Orig"/>
    </sheetNames>
    <sheetDataSet>
      <sheetData sheetId="0" refreshError="1"/>
      <sheetData sheetId="1" refreshError="1"/>
      <sheetData sheetId="2" refreshError="1"/>
      <sheetData sheetId="3" refreshError="1"/>
      <sheetData sheetId="4" refreshError="1"/>
      <sheetData sheetId="5">
        <row r="32">
          <cell r="B32">
            <v>259183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ow r="6">
          <cell r="F6">
            <v>13902.853467740095</v>
          </cell>
        </row>
      </sheetData>
      <sheetData sheetId="30" refreshError="1"/>
      <sheetData sheetId="31" refreshError="1"/>
      <sheetData sheetId="32"/>
      <sheetData sheetId="33" refreshError="1"/>
      <sheetData sheetId="34"/>
      <sheetData sheetId="35"/>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60"/>
  <sheetViews>
    <sheetView view="pageLayout" zoomScaleNormal="100" workbookViewId="0">
      <selection activeCell="A17" sqref="A17"/>
    </sheetView>
  </sheetViews>
  <sheetFormatPr defaultRowHeight="15" x14ac:dyDescent="0.25"/>
  <cols>
    <col min="1" max="1" width="143.28515625" style="8" customWidth="1"/>
  </cols>
  <sheetData>
    <row r="1" spans="1:1" x14ac:dyDescent="0.25">
      <c r="A1" s="125"/>
    </row>
    <row r="2" spans="1:1" ht="23.25" x14ac:dyDescent="0.35">
      <c r="A2" s="5" t="s">
        <v>62</v>
      </c>
    </row>
    <row r="3" spans="1:1" ht="28.5" customHeight="1" x14ac:dyDescent="0.3">
      <c r="A3" s="6" t="s">
        <v>0</v>
      </c>
    </row>
    <row r="4" spans="1:1" ht="18.75" x14ac:dyDescent="0.3">
      <c r="A4" s="7" t="s">
        <v>18</v>
      </c>
    </row>
    <row r="5" spans="1:1" ht="18.75" x14ac:dyDescent="0.3">
      <c r="A5" s="7" t="s">
        <v>119</v>
      </c>
    </row>
    <row r="6" spans="1:1" ht="18.75" x14ac:dyDescent="0.3">
      <c r="A6" s="7" t="s">
        <v>103</v>
      </c>
    </row>
    <row r="7" spans="1:1" ht="18.75" x14ac:dyDescent="0.3">
      <c r="A7" s="7" t="s">
        <v>10</v>
      </c>
    </row>
    <row r="8" spans="1:1" ht="37.5" x14ac:dyDescent="0.3">
      <c r="A8" s="7" t="s">
        <v>126</v>
      </c>
    </row>
    <row r="9" spans="1:1" ht="18.75" x14ac:dyDescent="0.3">
      <c r="A9" s="7" t="s">
        <v>120</v>
      </c>
    </row>
    <row r="10" spans="1:1" ht="18.75" x14ac:dyDescent="0.3">
      <c r="A10" s="7" t="s">
        <v>66</v>
      </c>
    </row>
    <row r="11" spans="1:1" ht="18.75" x14ac:dyDescent="0.3">
      <c r="A11" s="7" t="s">
        <v>125</v>
      </c>
    </row>
    <row r="12" spans="1:1" ht="18.75" x14ac:dyDescent="0.3">
      <c r="A12" s="7" t="s">
        <v>109</v>
      </c>
    </row>
    <row r="13" spans="1:1" ht="75" x14ac:dyDescent="0.3">
      <c r="A13" s="7" t="s">
        <v>153</v>
      </c>
    </row>
    <row r="14" spans="1:1" ht="18.75" x14ac:dyDescent="0.3">
      <c r="A14" s="7" t="s">
        <v>156</v>
      </c>
    </row>
    <row r="15" spans="1:1" ht="18.75" x14ac:dyDescent="0.3">
      <c r="A15" s="7"/>
    </row>
    <row r="16" spans="1:1" ht="18.75" x14ac:dyDescent="0.3">
      <c r="A16" s="88" t="s">
        <v>65</v>
      </c>
    </row>
    <row r="17" spans="1:1" ht="56.25" x14ac:dyDescent="0.3">
      <c r="A17" s="7" t="s">
        <v>110</v>
      </c>
    </row>
    <row r="18" spans="1:1" x14ac:dyDescent="0.25">
      <c r="A18" s="125"/>
    </row>
    <row r="19" spans="1:1" ht="18.75" x14ac:dyDescent="0.3">
      <c r="A19" s="13" t="s">
        <v>1</v>
      </c>
    </row>
    <row r="20" spans="1:1" ht="56.25" x14ac:dyDescent="0.3">
      <c r="A20" s="6" t="s">
        <v>157</v>
      </c>
    </row>
    <row r="21" spans="1:1" ht="18.75" x14ac:dyDescent="0.3">
      <c r="A21" s="7" t="s">
        <v>111</v>
      </c>
    </row>
    <row r="22" spans="1:1" ht="18.75" x14ac:dyDescent="0.3">
      <c r="A22" s="7" t="s">
        <v>112</v>
      </c>
    </row>
    <row r="23" spans="1:1" ht="18.75" x14ac:dyDescent="0.3">
      <c r="A23" s="7"/>
    </row>
    <row r="24" spans="1:1" ht="18.75" x14ac:dyDescent="0.3">
      <c r="A24" s="119" t="s">
        <v>127</v>
      </c>
    </row>
    <row r="25" spans="1:1" ht="56.25" x14ac:dyDescent="0.3">
      <c r="A25" s="7" t="s">
        <v>128</v>
      </c>
    </row>
    <row r="26" spans="1:1" ht="37.5" x14ac:dyDescent="0.3">
      <c r="A26" s="7" t="s">
        <v>129</v>
      </c>
    </row>
    <row r="27" spans="1:1" ht="18.75" x14ac:dyDescent="0.3">
      <c r="A27" s="7"/>
    </row>
    <row r="28" spans="1:1" ht="18.75" x14ac:dyDescent="0.3">
      <c r="A28" s="90" t="s">
        <v>40</v>
      </c>
    </row>
    <row r="29" spans="1:1" ht="37.5" x14ac:dyDescent="0.3">
      <c r="A29" s="7" t="s">
        <v>113</v>
      </c>
    </row>
    <row r="30" spans="1:1" ht="37.5" x14ac:dyDescent="0.3">
      <c r="A30" s="7" t="s">
        <v>123</v>
      </c>
    </row>
    <row r="31" spans="1:1" ht="18.75" x14ac:dyDescent="0.3">
      <c r="A31" s="7"/>
    </row>
    <row r="32" spans="1:1" ht="18.75" x14ac:dyDescent="0.3">
      <c r="A32" s="28" t="s">
        <v>41</v>
      </c>
    </row>
    <row r="33" spans="1:1" ht="37.5" x14ac:dyDescent="0.3">
      <c r="A33" s="7" t="s">
        <v>114</v>
      </c>
    </row>
    <row r="34" spans="1:1" ht="37.5" x14ac:dyDescent="0.3">
      <c r="A34" s="7" t="s">
        <v>124</v>
      </c>
    </row>
    <row r="35" spans="1:1" ht="18.75" x14ac:dyDescent="0.3">
      <c r="A35" s="7"/>
    </row>
    <row r="36" spans="1:1" ht="18.75" x14ac:dyDescent="0.3">
      <c r="A36" s="91" t="s">
        <v>42</v>
      </c>
    </row>
    <row r="37" spans="1:1" ht="56.25" x14ac:dyDescent="0.3">
      <c r="A37" s="7" t="s">
        <v>115</v>
      </c>
    </row>
    <row r="38" spans="1:1" ht="37.5" x14ac:dyDescent="0.3">
      <c r="A38" s="7" t="s">
        <v>124</v>
      </c>
    </row>
    <row r="39" spans="1:1" ht="18.75" x14ac:dyDescent="0.3">
      <c r="A39" s="7"/>
    </row>
    <row r="40" spans="1:1" ht="18.75" x14ac:dyDescent="0.3">
      <c r="A40" s="92" t="s">
        <v>43</v>
      </c>
    </row>
    <row r="41" spans="1:1" ht="56.25" x14ac:dyDescent="0.3">
      <c r="A41" s="7" t="s">
        <v>116</v>
      </c>
    </row>
    <row r="42" spans="1:1" ht="37.5" x14ac:dyDescent="0.3">
      <c r="A42" s="7" t="s">
        <v>124</v>
      </c>
    </row>
    <row r="43" spans="1:1" ht="18.75" x14ac:dyDescent="0.3">
      <c r="A43" s="7"/>
    </row>
    <row r="44" spans="1:1" ht="18.75" x14ac:dyDescent="0.3">
      <c r="A44" s="93" t="s">
        <v>20</v>
      </c>
    </row>
    <row r="45" spans="1:1" ht="37.5" x14ac:dyDescent="0.3">
      <c r="A45" s="7" t="s">
        <v>105</v>
      </c>
    </row>
    <row r="46" spans="1:1" ht="37.5" x14ac:dyDescent="0.3">
      <c r="A46" s="7" t="s">
        <v>124</v>
      </c>
    </row>
    <row r="47" spans="1:1" ht="18.75" x14ac:dyDescent="0.3">
      <c r="A47" s="7"/>
    </row>
    <row r="48" spans="1:1" ht="18.75" x14ac:dyDescent="0.3">
      <c r="A48" s="94" t="s">
        <v>21</v>
      </c>
    </row>
    <row r="49" spans="1:1" ht="37.5" x14ac:dyDescent="0.3">
      <c r="A49" s="7" t="s">
        <v>117</v>
      </c>
    </row>
    <row r="50" spans="1:1" ht="37.5" x14ac:dyDescent="0.3">
      <c r="A50" s="7" t="s">
        <v>124</v>
      </c>
    </row>
    <row r="51" spans="1:1" ht="18.75" x14ac:dyDescent="0.3">
      <c r="A51" s="7"/>
    </row>
    <row r="52" spans="1:1" ht="18.75" x14ac:dyDescent="0.3">
      <c r="A52" s="89" t="s">
        <v>22</v>
      </c>
    </row>
    <row r="53" spans="1:1" ht="56.25" x14ac:dyDescent="0.25">
      <c r="A53" s="52" t="s">
        <v>118</v>
      </c>
    </row>
    <row r="54" spans="1:1" ht="18.75" x14ac:dyDescent="0.3">
      <c r="A54" s="7"/>
    </row>
    <row r="55" spans="1:1" ht="18.75" x14ac:dyDescent="0.3">
      <c r="A55" s="7"/>
    </row>
    <row r="56" spans="1:1" ht="18.75" x14ac:dyDescent="0.3">
      <c r="A56" s="7"/>
    </row>
    <row r="57" spans="1:1" ht="18.75" x14ac:dyDescent="0.3">
      <c r="A57" s="25"/>
    </row>
    <row r="58" spans="1:1" ht="18.75" x14ac:dyDescent="0.3">
      <c r="A58" s="7"/>
    </row>
    <row r="59" spans="1:1" ht="18.75" x14ac:dyDescent="0.3">
      <c r="A59" s="7"/>
    </row>
    <row r="60" spans="1:1" ht="18.75" x14ac:dyDescent="0.3">
      <c r="A60" s="7"/>
    </row>
  </sheetData>
  <sheetProtection password="D918" sheet="1" selectLockedCells="1"/>
  <pageMargins left="0.7" right="0.7" top="0.75" bottom="0.75" header="0.3" footer="0.3"/>
  <pageSetup scale="47" orientation="portrait" r:id="rId1"/>
  <headerFooter>
    <oddHeader>&amp;C&amp;"-,Bold"&amp;16 6264 Z1 BAFO Cost Proposal Option C</oddHeader>
    <oddFooter>&amp;L&amp;A&amp;C&amp;P&amp;R&amp;D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A1:V64"/>
  <sheetViews>
    <sheetView view="pageLayout" topLeftCell="A28" zoomScale="60" zoomScaleNormal="60" zoomScalePageLayoutView="60" workbookViewId="0">
      <selection activeCell="C55" sqref="C55:T55"/>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0.85546875" style="55" hidden="1" customWidth="1"/>
    <col min="22" max="22" width="20.28515625" hidden="1" customWidth="1"/>
  </cols>
  <sheetData>
    <row r="1" spans="1:22" x14ac:dyDescent="0.25">
      <c r="A1" s="179" t="s">
        <v>60</v>
      </c>
      <c r="B1" s="354" t="str">
        <f>Summary!B2</f>
        <v>Hamilton NG911, Inc.</v>
      </c>
      <c r="C1" s="355"/>
      <c r="D1" s="355"/>
      <c r="E1" s="355"/>
      <c r="F1" s="355"/>
      <c r="G1" s="355"/>
      <c r="H1" s="355"/>
      <c r="I1" s="355"/>
      <c r="J1" s="355"/>
      <c r="K1" s="355"/>
      <c r="L1" s="355"/>
      <c r="M1" s="355"/>
      <c r="N1" s="355"/>
      <c r="O1" s="355"/>
      <c r="P1" s="355"/>
      <c r="Q1" s="355"/>
      <c r="R1" s="355"/>
      <c r="S1" s="355"/>
      <c r="T1" s="355"/>
      <c r="U1" s="131"/>
      <c r="V1" s="131"/>
    </row>
    <row r="2" spans="1:22" ht="15.75" thickBot="1" x14ac:dyDescent="0.3">
      <c r="A2" s="180" t="s">
        <v>9</v>
      </c>
      <c r="B2" s="356">
        <f>Summary!B3</f>
        <v>44082</v>
      </c>
      <c r="C2" s="357"/>
      <c r="D2" s="357"/>
      <c r="E2" s="357"/>
      <c r="F2" s="357"/>
      <c r="G2" s="357"/>
      <c r="H2" s="357"/>
      <c r="I2" s="357"/>
      <c r="J2" s="357"/>
      <c r="K2" s="357"/>
      <c r="L2" s="357"/>
      <c r="M2" s="357"/>
      <c r="N2" s="357"/>
      <c r="O2" s="357"/>
      <c r="P2" s="357"/>
      <c r="Q2" s="357"/>
      <c r="R2" s="357"/>
      <c r="S2" s="357"/>
      <c r="T2" s="357"/>
      <c r="U2" s="131"/>
      <c r="V2" s="131"/>
    </row>
    <row r="3" spans="1:22" ht="15.75" customHeight="1" thickBot="1" x14ac:dyDescent="0.3">
      <c r="A3" s="365" t="s">
        <v>28</v>
      </c>
      <c r="B3" s="345" t="s">
        <v>19</v>
      </c>
      <c r="C3" s="343"/>
      <c r="D3" s="343"/>
      <c r="E3" s="343"/>
      <c r="F3" s="343"/>
      <c r="G3" s="343"/>
      <c r="H3" s="343"/>
      <c r="I3" s="343"/>
      <c r="J3" s="343"/>
      <c r="K3" s="359"/>
      <c r="L3" s="182"/>
      <c r="M3" s="345" t="s">
        <v>90</v>
      </c>
      <c r="N3" s="346"/>
      <c r="O3" s="182"/>
      <c r="P3" s="342"/>
      <c r="Q3" s="342"/>
      <c r="R3" s="342"/>
      <c r="S3" s="342"/>
      <c r="T3" s="341"/>
      <c r="U3" s="182"/>
      <c r="V3" s="183" t="s">
        <v>121</v>
      </c>
    </row>
    <row r="4" spans="1:22" ht="15.75" customHeight="1" thickBot="1" x14ac:dyDescent="0.3">
      <c r="A4" s="366"/>
      <c r="B4" s="340" t="s">
        <v>3</v>
      </c>
      <c r="C4" s="341"/>
      <c r="D4" s="340" t="s">
        <v>4</v>
      </c>
      <c r="E4" s="341"/>
      <c r="F4" s="340" t="s">
        <v>5</v>
      </c>
      <c r="G4" s="341"/>
      <c r="H4" s="340" t="s">
        <v>6</v>
      </c>
      <c r="I4" s="341"/>
      <c r="J4" s="340" t="s">
        <v>7</v>
      </c>
      <c r="K4" s="358"/>
      <c r="L4" s="182"/>
      <c r="M4" s="345" t="s">
        <v>91</v>
      </c>
      <c r="N4" s="346"/>
      <c r="O4" s="182"/>
      <c r="P4" s="143" t="s">
        <v>54</v>
      </c>
      <c r="Q4" s="143" t="s">
        <v>55</v>
      </c>
      <c r="R4" s="143" t="s">
        <v>56</v>
      </c>
      <c r="S4" s="143" t="s">
        <v>57</v>
      </c>
      <c r="T4" s="143" t="s">
        <v>58</v>
      </c>
      <c r="U4" s="182"/>
      <c r="V4" s="183" t="s">
        <v>122</v>
      </c>
    </row>
    <row r="5" spans="1:22" ht="15.75" thickBot="1" x14ac:dyDescent="0.3">
      <c r="A5" s="367"/>
      <c r="B5" s="145" t="s">
        <v>2</v>
      </c>
      <c r="C5" s="145" t="s">
        <v>17</v>
      </c>
      <c r="D5" s="145" t="s">
        <v>2</v>
      </c>
      <c r="E5" s="145" t="s">
        <v>17</v>
      </c>
      <c r="F5" s="145" t="s">
        <v>2</v>
      </c>
      <c r="G5" s="145" t="s">
        <v>17</v>
      </c>
      <c r="H5" s="145" t="s">
        <v>2</v>
      </c>
      <c r="I5" s="145" t="s">
        <v>17</v>
      </c>
      <c r="J5" s="145" t="s">
        <v>2</v>
      </c>
      <c r="K5" s="184" t="s">
        <v>17</v>
      </c>
      <c r="L5" s="185"/>
      <c r="M5" s="145" t="s">
        <v>2</v>
      </c>
      <c r="N5" s="145" t="s">
        <v>17</v>
      </c>
      <c r="O5" s="186"/>
      <c r="P5" s="145" t="s">
        <v>17</v>
      </c>
      <c r="Q5" s="145" t="s">
        <v>17</v>
      </c>
      <c r="R5" s="145" t="s">
        <v>17</v>
      </c>
      <c r="S5" s="145" t="s">
        <v>17</v>
      </c>
      <c r="T5" s="145" t="s">
        <v>17</v>
      </c>
      <c r="U5" s="185"/>
      <c r="V5" s="145" t="s">
        <v>17</v>
      </c>
    </row>
    <row r="6" spans="1:22" s="55" customFormat="1" x14ac:dyDescent="0.25">
      <c r="A6" s="167" t="s">
        <v>72</v>
      </c>
      <c r="B6" s="168"/>
      <c r="C6" s="169"/>
      <c r="D6" s="170"/>
      <c r="E6" s="171"/>
      <c r="F6" s="170"/>
      <c r="G6" s="172"/>
      <c r="H6" s="168"/>
      <c r="I6" s="171"/>
      <c r="J6" s="170"/>
      <c r="K6" s="173"/>
      <c r="L6" s="174"/>
      <c r="M6" s="169"/>
      <c r="N6" s="169"/>
      <c r="O6" s="174"/>
      <c r="P6" s="169"/>
      <c r="Q6" s="169"/>
      <c r="R6" s="169"/>
      <c r="S6" s="169"/>
      <c r="T6" s="169"/>
      <c r="U6" s="174"/>
      <c r="V6" s="169"/>
    </row>
    <row r="7" spans="1:22" s="156" customFormat="1" ht="15.75" thickBot="1" x14ac:dyDescent="0.3">
      <c r="A7" s="58" t="s">
        <v>28</v>
      </c>
      <c r="B7" s="374">
        <v>9552.9600000000009</v>
      </c>
      <c r="C7" s="385">
        <v>2.3000000000000004E-3</v>
      </c>
      <c r="D7" s="390"/>
      <c r="E7" s="385">
        <v>2.3000000000000004E-3</v>
      </c>
      <c r="F7" s="390"/>
      <c r="G7" s="385">
        <v>2.3000000000000004E-3</v>
      </c>
      <c r="H7" s="390"/>
      <c r="I7" s="385">
        <v>2.3000000000000004E-3</v>
      </c>
      <c r="J7" s="390"/>
      <c r="K7" s="198">
        <v>2.3000000000000004E-3</v>
      </c>
      <c r="L7" s="391"/>
      <c r="M7" s="392"/>
      <c r="N7" s="392"/>
      <c r="O7" s="393"/>
      <c r="P7" s="385">
        <v>2.9000000000000002E-3</v>
      </c>
      <c r="Q7" s="385">
        <v>2.9000000000000002E-3</v>
      </c>
      <c r="R7" s="385">
        <v>2.9000000000000002E-3</v>
      </c>
      <c r="S7" s="385">
        <v>2.9000000000000002E-3</v>
      </c>
      <c r="T7" s="385">
        <v>2.9000000000000002E-3</v>
      </c>
      <c r="U7" s="199"/>
      <c r="V7" s="200"/>
    </row>
    <row r="8" spans="1:22" s="156" customFormat="1" ht="15.75" thickBot="1" x14ac:dyDescent="0.3">
      <c r="A8" s="58" t="s">
        <v>63</v>
      </c>
      <c r="B8" s="196"/>
      <c r="C8" s="197"/>
      <c r="D8" s="196"/>
      <c r="E8" s="197"/>
      <c r="F8" s="196"/>
      <c r="G8" s="197"/>
      <c r="H8" s="196"/>
      <c r="I8" s="197"/>
      <c r="J8" s="196"/>
      <c r="K8" s="198"/>
      <c r="L8" s="199"/>
      <c r="M8" s="200"/>
      <c r="N8" s="200"/>
      <c r="O8" s="201"/>
      <c r="P8" s="197"/>
      <c r="Q8" s="197"/>
      <c r="R8" s="197"/>
      <c r="S8" s="197"/>
      <c r="T8" s="197"/>
      <c r="U8" s="199"/>
      <c r="V8" s="202"/>
    </row>
    <row r="9" spans="1:22" s="156" customFormat="1" ht="15.75" thickBot="1" x14ac:dyDescent="0.3">
      <c r="A9" s="58" t="s">
        <v>63</v>
      </c>
      <c r="B9" s="203"/>
      <c r="C9" s="204"/>
      <c r="D9" s="203"/>
      <c r="E9" s="204"/>
      <c r="F9" s="203"/>
      <c r="G9" s="204"/>
      <c r="H9" s="203"/>
      <c r="I9" s="204"/>
      <c r="J9" s="203"/>
      <c r="K9" s="205"/>
      <c r="L9" s="199"/>
      <c r="M9" s="200"/>
      <c r="N9" s="200"/>
      <c r="O9" s="201"/>
      <c r="P9" s="204"/>
      <c r="Q9" s="204"/>
      <c r="R9" s="204"/>
      <c r="S9" s="204"/>
      <c r="T9" s="204"/>
      <c r="U9" s="199"/>
      <c r="V9" s="202"/>
    </row>
    <row r="10" spans="1:22" s="156" customFormat="1" ht="15.75" thickBot="1" x14ac:dyDescent="0.3">
      <c r="A10" s="58" t="s">
        <v>63</v>
      </c>
      <c r="B10" s="203"/>
      <c r="C10" s="204"/>
      <c r="D10" s="203"/>
      <c r="E10" s="204"/>
      <c r="F10" s="203"/>
      <c r="G10" s="204"/>
      <c r="H10" s="203"/>
      <c r="I10" s="204"/>
      <c r="J10" s="203"/>
      <c r="K10" s="205"/>
      <c r="L10" s="199"/>
      <c r="M10" s="200"/>
      <c r="N10" s="200"/>
      <c r="O10" s="201"/>
      <c r="P10" s="204"/>
      <c r="Q10" s="204"/>
      <c r="R10" s="204"/>
      <c r="S10" s="204"/>
      <c r="T10" s="204"/>
      <c r="U10" s="199"/>
      <c r="V10" s="202"/>
    </row>
    <row r="11" spans="1:22" s="156" customFormat="1" ht="15.75" thickBot="1" x14ac:dyDescent="0.3">
      <c r="A11" s="58" t="s">
        <v>63</v>
      </c>
      <c r="B11" s="196"/>
      <c r="C11" s="197"/>
      <c r="D11" s="196"/>
      <c r="E11" s="197"/>
      <c r="F11" s="196"/>
      <c r="G11" s="197"/>
      <c r="H11" s="196"/>
      <c r="I11" s="197"/>
      <c r="J11" s="196"/>
      <c r="K11" s="198"/>
      <c r="L11" s="199"/>
      <c r="M11" s="200"/>
      <c r="N11" s="200"/>
      <c r="O11" s="201"/>
      <c r="P11" s="197"/>
      <c r="Q11" s="197"/>
      <c r="R11" s="197"/>
      <c r="S11" s="197"/>
      <c r="T11" s="197"/>
      <c r="U11" s="199"/>
      <c r="V11" s="202"/>
    </row>
    <row r="12" spans="1:22" s="156" customFormat="1" ht="15.75" thickBot="1" x14ac:dyDescent="0.3">
      <c r="A12" s="59" t="s">
        <v>63</v>
      </c>
      <c r="B12" s="206"/>
      <c r="C12" s="207"/>
      <c r="D12" s="206"/>
      <c r="E12" s="207"/>
      <c r="F12" s="206"/>
      <c r="G12" s="207"/>
      <c r="H12" s="206"/>
      <c r="I12" s="207"/>
      <c r="J12" s="206"/>
      <c r="K12" s="208"/>
      <c r="L12" s="199"/>
      <c r="M12" s="209"/>
      <c r="N12" s="209"/>
      <c r="O12" s="201"/>
      <c r="P12" s="207"/>
      <c r="Q12" s="207"/>
      <c r="R12" s="207"/>
      <c r="S12" s="207"/>
      <c r="T12" s="207"/>
      <c r="U12" s="199"/>
      <c r="V12" s="210"/>
    </row>
    <row r="13" spans="1:22" s="50" customFormat="1" ht="16.5" customHeight="1" thickBot="1" x14ac:dyDescent="0.3">
      <c r="A13" s="175" t="s">
        <v>97</v>
      </c>
      <c r="B13" s="211">
        <f>SUM(B7:B12)</f>
        <v>9552.9600000000009</v>
      </c>
      <c r="C13" s="212">
        <f>SUM(C7:C12)*12*Summary!$B$32</f>
        <v>7153.4508000000014</v>
      </c>
      <c r="D13" s="213">
        <f>SUM(D7:D12)</f>
        <v>0</v>
      </c>
      <c r="E13" s="212">
        <f>SUM(E7:E12)*12*Summary!$B$32</f>
        <v>7153.4508000000014</v>
      </c>
      <c r="F13" s="213">
        <f>SUM(F7:F12)</f>
        <v>0</v>
      </c>
      <c r="G13" s="212">
        <f>SUM(G7:G12)*12*Summary!$B$32</f>
        <v>7153.4508000000014</v>
      </c>
      <c r="H13" s="213">
        <f>SUM(H7:H12)</f>
        <v>0</v>
      </c>
      <c r="I13" s="212">
        <f>SUM(I7:I12)*12*Summary!$B$32</f>
        <v>7153.4508000000014</v>
      </c>
      <c r="J13" s="213">
        <f>SUM(J7:J12)</f>
        <v>0</v>
      </c>
      <c r="K13" s="212">
        <f>SUM(K7:K12)*12*Summary!$B$32</f>
        <v>7153.4508000000014</v>
      </c>
      <c r="L13" s="214"/>
      <c r="M13" s="215">
        <f xml:space="preserve"> SUM(J13,H13,F13,D13,B13)</f>
        <v>9552.9600000000009</v>
      </c>
      <c r="N13" s="216">
        <f>SUM(K13,I13,G13,E13,C13)</f>
        <v>35767.254000000008</v>
      </c>
      <c r="O13" s="217"/>
      <c r="P13" s="212">
        <f>SUM(P7:P12)*12*Summary!$B$32</f>
        <v>9019.5684000000019</v>
      </c>
      <c r="Q13" s="212">
        <f>SUM(Q7:Q12)*12*Summary!$B$32</f>
        <v>9019.5684000000019</v>
      </c>
      <c r="R13" s="212">
        <f>SUM(R7:R12)*12*Summary!$B$32</f>
        <v>9019.5684000000019</v>
      </c>
      <c r="S13" s="212">
        <f>SUM(S7:S12)*12*Summary!$B$32</f>
        <v>9019.5684000000019</v>
      </c>
      <c r="T13" s="212">
        <f>SUM(T7:T12)*12*Summary!$B$32</f>
        <v>9019.5684000000019</v>
      </c>
      <c r="U13" s="214"/>
      <c r="V13" s="218">
        <f>SUM(P13,T13,S13,R13,Q13)</f>
        <v>45097.842000000011</v>
      </c>
    </row>
    <row r="14" spans="1:22" s="57" customFormat="1" x14ac:dyDescent="0.25">
      <c r="A14" s="176" t="s">
        <v>73</v>
      </c>
      <c r="B14" s="219"/>
      <c r="C14" s="220"/>
      <c r="D14" s="220"/>
      <c r="E14" s="220"/>
      <c r="F14" s="220"/>
      <c r="G14" s="220"/>
      <c r="H14" s="220"/>
      <c r="I14" s="220"/>
      <c r="J14" s="220"/>
      <c r="K14" s="221"/>
      <c r="L14" s="222"/>
      <c r="M14" s="223"/>
      <c r="N14" s="224"/>
      <c r="O14" s="225"/>
      <c r="P14" s="220"/>
      <c r="Q14" s="220"/>
      <c r="R14" s="220"/>
      <c r="S14" s="220"/>
      <c r="T14" s="220"/>
      <c r="U14" s="222"/>
      <c r="V14" s="224"/>
    </row>
    <row r="15" spans="1:22" s="156" customFormat="1" ht="15.75" thickBot="1" x14ac:dyDescent="0.3">
      <c r="A15" s="58" t="s">
        <v>28</v>
      </c>
      <c r="B15" s="374">
        <v>9552.9600000000009</v>
      </c>
      <c r="C15" s="385">
        <v>2.3000000000000004E-3</v>
      </c>
      <c r="D15" s="390"/>
      <c r="E15" s="385">
        <v>2.3000000000000004E-3</v>
      </c>
      <c r="F15" s="390"/>
      <c r="G15" s="385">
        <v>2.3000000000000004E-3</v>
      </c>
      <c r="H15" s="390"/>
      <c r="I15" s="385">
        <v>2.3000000000000004E-3</v>
      </c>
      <c r="J15" s="390"/>
      <c r="K15" s="198">
        <v>2.3000000000000004E-3</v>
      </c>
      <c r="L15" s="391"/>
      <c r="M15" s="392"/>
      <c r="N15" s="392"/>
      <c r="O15" s="393"/>
      <c r="P15" s="385">
        <v>2.9000000000000002E-3</v>
      </c>
      <c r="Q15" s="385">
        <v>2.9000000000000002E-3</v>
      </c>
      <c r="R15" s="385">
        <v>2.9000000000000002E-3</v>
      </c>
      <c r="S15" s="385">
        <v>2.9000000000000002E-3</v>
      </c>
      <c r="T15" s="385">
        <v>2.9000000000000002E-3</v>
      </c>
      <c r="U15" s="199"/>
      <c r="V15" s="200"/>
    </row>
    <row r="16" spans="1:22" s="156" customFormat="1" ht="15.75" thickBot="1" x14ac:dyDescent="0.3">
      <c r="A16" s="58" t="s">
        <v>63</v>
      </c>
      <c r="B16" s="196"/>
      <c r="C16" s="197"/>
      <c r="D16" s="196"/>
      <c r="E16" s="197"/>
      <c r="F16" s="196"/>
      <c r="G16" s="197"/>
      <c r="H16" s="196"/>
      <c r="I16" s="197"/>
      <c r="J16" s="196"/>
      <c r="K16" s="198"/>
      <c r="L16" s="199"/>
      <c r="M16" s="200"/>
      <c r="N16" s="200"/>
      <c r="O16" s="201"/>
      <c r="P16" s="197"/>
      <c r="Q16" s="197"/>
      <c r="R16" s="197"/>
      <c r="S16" s="197"/>
      <c r="T16" s="197"/>
      <c r="U16" s="199"/>
      <c r="V16" s="202"/>
    </row>
    <row r="17" spans="1:22" s="156" customFormat="1" ht="15.75" thickBot="1" x14ac:dyDescent="0.3">
      <c r="A17" s="58" t="s">
        <v>81</v>
      </c>
      <c r="B17" s="203"/>
      <c r="C17" s="204"/>
      <c r="D17" s="203"/>
      <c r="E17" s="204"/>
      <c r="F17" s="203"/>
      <c r="G17" s="204"/>
      <c r="H17" s="203"/>
      <c r="I17" s="204"/>
      <c r="J17" s="203"/>
      <c r="K17" s="205"/>
      <c r="L17" s="199"/>
      <c r="M17" s="200"/>
      <c r="N17" s="200"/>
      <c r="O17" s="201"/>
      <c r="P17" s="204"/>
      <c r="Q17" s="204"/>
      <c r="R17" s="204"/>
      <c r="S17" s="204"/>
      <c r="T17" s="204"/>
      <c r="U17" s="199"/>
      <c r="V17" s="202"/>
    </row>
    <row r="18" spans="1:22" s="156" customFormat="1" ht="15.75" thickBot="1" x14ac:dyDescent="0.3">
      <c r="A18" s="58" t="s">
        <v>63</v>
      </c>
      <c r="B18" s="203"/>
      <c r="C18" s="204"/>
      <c r="D18" s="203"/>
      <c r="E18" s="204"/>
      <c r="F18" s="203"/>
      <c r="G18" s="204"/>
      <c r="H18" s="203"/>
      <c r="I18" s="204"/>
      <c r="J18" s="203"/>
      <c r="K18" s="205"/>
      <c r="L18" s="199"/>
      <c r="M18" s="200"/>
      <c r="N18" s="200"/>
      <c r="O18" s="201"/>
      <c r="P18" s="204"/>
      <c r="Q18" s="204"/>
      <c r="R18" s="204"/>
      <c r="S18" s="204"/>
      <c r="T18" s="204"/>
      <c r="U18" s="199"/>
      <c r="V18" s="202"/>
    </row>
    <row r="19" spans="1:22" s="156" customFormat="1" ht="15.75" thickBot="1" x14ac:dyDescent="0.3">
      <c r="A19" s="58" t="s">
        <v>63</v>
      </c>
      <c r="B19" s="196"/>
      <c r="C19" s="197"/>
      <c r="D19" s="196"/>
      <c r="E19" s="197"/>
      <c r="F19" s="196"/>
      <c r="G19" s="197"/>
      <c r="H19" s="196"/>
      <c r="I19" s="197"/>
      <c r="J19" s="196"/>
      <c r="K19" s="198"/>
      <c r="L19" s="199"/>
      <c r="M19" s="200"/>
      <c r="N19" s="200"/>
      <c r="O19" s="201"/>
      <c r="P19" s="197"/>
      <c r="Q19" s="197"/>
      <c r="R19" s="197"/>
      <c r="S19" s="197"/>
      <c r="T19" s="197"/>
      <c r="U19" s="199"/>
      <c r="V19" s="202"/>
    </row>
    <row r="20" spans="1:22" s="156" customFormat="1" ht="15.75" thickBot="1" x14ac:dyDescent="0.3">
      <c r="A20" s="59" t="s">
        <v>63</v>
      </c>
      <c r="B20" s="206"/>
      <c r="C20" s="207"/>
      <c r="D20" s="206"/>
      <c r="E20" s="207"/>
      <c r="F20" s="206"/>
      <c r="G20" s="207"/>
      <c r="H20" s="206"/>
      <c r="I20" s="207"/>
      <c r="J20" s="206"/>
      <c r="K20" s="208"/>
      <c r="L20" s="199"/>
      <c r="M20" s="200"/>
      <c r="N20" s="209"/>
      <c r="O20" s="201"/>
      <c r="P20" s="207"/>
      <c r="Q20" s="207"/>
      <c r="R20" s="207"/>
      <c r="S20" s="207"/>
      <c r="T20" s="207"/>
      <c r="U20" s="199"/>
      <c r="V20" s="210"/>
    </row>
    <row r="21" spans="1:22" s="50" customFormat="1" ht="15.75" thickBot="1" x14ac:dyDescent="0.3">
      <c r="A21" s="175" t="s">
        <v>98</v>
      </c>
      <c r="B21" s="211">
        <f>SUM(B15:B20)</f>
        <v>9552.9600000000009</v>
      </c>
      <c r="C21" s="212">
        <f>SUM(C15:C20)*12*Summary!$B$33</f>
        <v>14134.677600000003</v>
      </c>
      <c r="D21" s="213">
        <f>SUM(D15:D20)</f>
        <v>0</v>
      </c>
      <c r="E21" s="212">
        <f>SUM(E15:E20)*12*Summary!$B$33</f>
        <v>14134.677600000003</v>
      </c>
      <c r="F21" s="213">
        <f>SUM(F15:F20)</f>
        <v>0</v>
      </c>
      <c r="G21" s="212">
        <f>SUM(G15:G20)*12*Summary!$B$33</f>
        <v>14134.677600000003</v>
      </c>
      <c r="H21" s="213">
        <f>SUM(H15:H20)</f>
        <v>0</v>
      </c>
      <c r="I21" s="212">
        <f>SUM(I15:I20)*12*Summary!$B$33</f>
        <v>14134.677600000003</v>
      </c>
      <c r="J21" s="213">
        <f>SUM(J15:J20)</f>
        <v>0</v>
      </c>
      <c r="K21" s="212">
        <f>SUM(K15:K20)*12*Summary!$B$33</f>
        <v>14134.677600000003</v>
      </c>
      <c r="L21" s="214"/>
      <c r="M21" s="215">
        <f xml:space="preserve"> SUM(J21,H21,F21,D21,B21)</f>
        <v>9552.9600000000009</v>
      </c>
      <c r="N21" s="216">
        <f>SUM(K21,I21,G21,E21,C21)</f>
        <v>70673.388000000006</v>
      </c>
      <c r="O21" s="217"/>
      <c r="P21" s="212">
        <f>SUM(P15:P20)*12*Summary!$B$33</f>
        <v>17821.984800000002</v>
      </c>
      <c r="Q21" s="212">
        <f>SUM(Q15:Q20)*12*Summary!$B$33</f>
        <v>17821.984800000002</v>
      </c>
      <c r="R21" s="212">
        <f>SUM(R15:R20)*12*Summary!$B$33</f>
        <v>17821.984800000002</v>
      </c>
      <c r="S21" s="212">
        <f>SUM(S15:S20)*12*Summary!$B$33</f>
        <v>17821.984800000002</v>
      </c>
      <c r="T21" s="212">
        <f>SUM(T15:T20)*12*Summary!$B$33</f>
        <v>17821.984800000002</v>
      </c>
      <c r="U21" s="214"/>
      <c r="V21" s="218">
        <f>SUM(P21,T21,S21,R21,Q21)</f>
        <v>89109.924000000014</v>
      </c>
    </row>
    <row r="22" spans="1:22" ht="15.75" thickBot="1" x14ac:dyDescent="0.3">
      <c r="A22" s="177" t="s">
        <v>74</v>
      </c>
      <c r="B22" s="226"/>
      <c r="C22" s="227"/>
      <c r="D22" s="227"/>
      <c r="E22" s="227"/>
      <c r="F22" s="227"/>
      <c r="G22" s="227"/>
      <c r="H22" s="227"/>
      <c r="I22" s="227"/>
      <c r="J22" s="227"/>
      <c r="K22" s="228"/>
      <c r="L22" s="229"/>
      <c r="M22" s="230"/>
      <c r="N22" s="227"/>
      <c r="O22" s="231"/>
      <c r="P22" s="227"/>
      <c r="Q22" s="227"/>
      <c r="R22" s="227"/>
      <c r="S22" s="227"/>
      <c r="T22" s="227"/>
      <c r="U22" s="229"/>
      <c r="V22" s="227"/>
    </row>
    <row r="23" spans="1:22" s="156" customFormat="1" ht="15.75" thickBot="1" x14ac:dyDescent="0.3">
      <c r="A23" s="58" t="s">
        <v>28</v>
      </c>
      <c r="B23" s="374">
        <v>9552.9600000000009</v>
      </c>
      <c r="C23" s="385">
        <v>2.3000000000000004E-3</v>
      </c>
      <c r="D23" s="390"/>
      <c r="E23" s="385">
        <v>2.3000000000000004E-3</v>
      </c>
      <c r="F23" s="390"/>
      <c r="G23" s="385">
        <v>2.3000000000000004E-3</v>
      </c>
      <c r="H23" s="390"/>
      <c r="I23" s="385">
        <v>2.3000000000000004E-3</v>
      </c>
      <c r="J23" s="390"/>
      <c r="K23" s="198">
        <v>2.3000000000000004E-3</v>
      </c>
      <c r="L23" s="391"/>
      <c r="M23" s="392"/>
      <c r="N23" s="392"/>
      <c r="O23" s="393"/>
      <c r="P23" s="385">
        <v>2.9000000000000002E-3</v>
      </c>
      <c r="Q23" s="385">
        <v>2.9000000000000002E-3</v>
      </c>
      <c r="R23" s="385">
        <v>2.9000000000000002E-3</v>
      </c>
      <c r="S23" s="385">
        <v>2.9000000000000002E-3</v>
      </c>
      <c r="T23" s="385">
        <v>2.9000000000000002E-3</v>
      </c>
      <c r="U23" s="199"/>
      <c r="V23" s="200"/>
    </row>
    <row r="24" spans="1:22" s="156" customFormat="1" ht="15.75" thickBot="1" x14ac:dyDescent="0.3">
      <c r="A24" s="58" t="s">
        <v>63</v>
      </c>
      <c r="B24" s="196"/>
      <c r="C24" s="197"/>
      <c r="D24" s="196"/>
      <c r="E24" s="197"/>
      <c r="F24" s="196"/>
      <c r="G24" s="197"/>
      <c r="H24" s="196"/>
      <c r="I24" s="197"/>
      <c r="J24" s="196"/>
      <c r="K24" s="198"/>
      <c r="L24" s="199"/>
      <c r="M24" s="200"/>
      <c r="N24" s="200"/>
      <c r="O24" s="201"/>
      <c r="P24" s="197"/>
      <c r="Q24" s="197"/>
      <c r="R24" s="197"/>
      <c r="S24" s="197"/>
      <c r="T24" s="197"/>
      <c r="U24" s="199"/>
      <c r="V24" s="202"/>
    </row>
    <row r="25" spans="1:22" s="156" customFormat="1" ht="15.75" thickBot="1" x14ac:dyDescent="0.3">
      <c r="A25" s="58" t="s">
        <v>63</v>
      </c>
      <c r="B25" s="203"/>
      <c r="C25" s="204"/>
      <c r="D25" s="203"/>
      <c r="E25" s="204"/>
      <c r="F25" s="203"/>
      <c r="G25" s="204"/>
      <c r="H25" s="203"/>
      <c r="I25" s="204"/>
      <c r="J25" s="203"/>
      <c r="K25" s="205"/>
      <c r="L25" s="199"/>
      <c r="M25" s="200"/>
      <c r="N25" s="200"/>
      <c r="O25" s="201"/>
      <c r="P25" s="204"/>
      <c r="Q25" s="204"/>
      <c r="R25" s="204"/>
      <c r="S25" s="204"/>
      <c r="T25" s="204"/>
      <c r="U25" s="199"/>
      <c r="V25" s="202"/>
    </row>
    <row r="26" spans="1:22" s="156" customFormat="1" ht="15.75" thickBot="1" x14ac:dyDescent="0.3">
      <c r="A26" s="58" t="s">
        <v>63</v>
      </c>
      <c r="B26" s="203"/>
      <c r="C26" s="204"/>
      <c r="D26" s="203"/>
      <c r="E26" s="204"/>
      <c r="F26" s="203"/>
      <c r="G26" s="204"/>
      <c r="H26" s="203"/>
      <c r="I26" s="204"/>
      <c r="J26" s="203"/>
      <c r="K26" s="205"/>
      <c r="L26" s="199"/>
      <c r="M26" s="200"/>
      <c r="N26" s="200"/>
      <c r="O26" s="201"/>
      <c r="P26" s="204"/>
      <c r="Q26" s="204"/>
      <c r="R26" s="204"/>
      <c r="S26" s="204"/>
      <c r="T26" s="204"/>
      <c r="U26" s="199"/>
      <c r="V26" s="202"/>
    </row>
    <row r="27" spans="1:22" s="156" customFormat="1" ht="15.75" thickBot="1" x14ac:dyDescent="0.3">
      <c r="A27" s="58" t="s">
        <v>63</v>
      </c>
      <c r="B27" s="196"/>
      <c r="C27" s="197"/>
      <c r="D27" s="196"/>
      <c r="E27" s="197"/>
      <c r="F27" s="196"/>
      <c r="G27" s="197"/>
      <c r="H27" s="196"/>
      <c r="I27" s="197"/>
      <c r="J27" s="196"/>
      <c r="K27" s="198"/>
      <c r="L27" s="199"/>
      <c r="M27" s="200"/>
      <c r="N27" s="200"/>
      <c r="O27" s="201"/>
      <c r="P27" s="197"/>
      <c r="Q27" s="197"/>
      <c r="R27" s="197"/>
      <c r="S27" s="197"/>
      <c r="T27" s="197"/>
      <c r="U27" s="199"/>
      <c r="V27" s="202"/>
    </row>
    <row r="28" spans="1:22" s="156" customFormat="1" ht="15.75" thickBot="1" x14ac:dyDescent="0.3">
      <c r="A28" s="59" t="s">
        <v>63</v>
      </c>
      <c r="B28" s="206"/>
      <c r="C28" s="207"/>
      <c r="D28" s="206"/>
      <c r="E28" s="207"/>
      <c r="F28" s="206"/>
      <c r="G28" s="207"/>
      <c r="H28" s="206"/>
      <c r="I28" s="207"/>
      <c r="J28" s="206"/>
      <c r="K28" s="208"/>
      <c r="L28" s="199"/>
      <c r="M28" s="209"/>
      <c r="N28" s="209"/>
      <c r="O28" s="201"/>
      <c r="P28" s="207"/>
      <c r="Q28" s="207"/>
      <c r="R28" s="207"/>
      <c r="S28" s="207"/>
      <c r="T28" s="207"/>
      <c r="U28" s="199"/>
      <c r="V28" s="210"/>
    </row>
    <row r="29" spans="1:22" s="50" customFormat="1" ht="15.75" thickBot="1" x14ac:dyDescent="0.3">
      <c r="A29" s="175" t="s">
        <v>99</v>
      </c>
      <c r="B29" s="211">
        <f>SUM(B23:B28)</f>
        <v>9552.9600000000009</v>
      </c>
      <c r="C29" s="212">
        <f>SUM(C23:C28)*12*Summary!$B$34</f>
        <v>21307.365600000005</v>
      </c>
      <c r="D29" s="213">
        <f>SUM(D23:D28)</f>
        <v>0</v>
      </c>
      <c r="E29" s="212">
        <f>SUM(E23:E28)*12*Summary!$B$34</f>
        <v>21307.365600000005</v>
      </c>
      <c r="F29" s="213">
        <f>SUM(F23:F28)</f>
        <v>0</v>
      </c>
      <c r="G29" s="212">
        <f>SUM(G23:G28)*12*Summary!$B$34</f>
        <v>21307.365600000005</v>
      </c>
      <c r="H29" s="213">
        <f>SUM(H23:H28)</f>
        <v>0</v>
      </c>
      <c r="I29" s="212">
        <f>SUM(I23:I28)*12*Summary!$B$34</f>
        <v>21307.365600000005</v>
      </c>
      <c r="J29" s="213">
        <f>SUM(J23:J28)</f>
        <v>0</v>
      </c>
      <c r="K29" s="212">
        <f>SUM(K23:K28)*12*Summary!$B$34</f>
        <v>21307.365600000005</v>
      </c>
      <c r="L29" s="214"/>
      <c r="M29" s="215">
        <f xml:space="preserve"> SUM(J29,H29,F29,D29,B29)</f>
        <v>9552.9600000000009</v>
      </c>
      <c r="N29" s="216">
        <f>SUM(K29,I29,G29,E29,C29)</f>
        <v>106536.82800000002</v>
      </c>
      <c r="O29" s="217"/>
      <c r="P29" s="212">
        <f>SUM(P23:P28)*12*Summary!$B$34</f>
        <v>26865.808800000003</v>
      </c>
      <c r="Q29" s="212">
        <f>SUM(Q23:Q28)*12*Summary!$B$34</f>
        <v>26865.808800000003</v>
      </c>
      <c r="R29" s="212">
        <f>SUM(R23:R28)*12*Summary!$B$34</f>
        <v>26865.808800000003</v>
      </c>
      <c r="S29" s="212">
        <f>SUM(S23:S28)*12*Summary!$B$34</f>
        <v>26865.808800000003</v>
      </c>
      <c r="T29" s="212">
        <f>SUM(T23:T28)*12*Summary!$B$34</f>
        <v>26865.808800000003</v>
      </c>
      <c r="U29" s="214"/>
      <c r="V29" s="218">
        <f>SUM(P29,T29,S29,R29,Q29)</f>
        <v>134329.04400000002</v>
      </c>
    </row>
    <row r="30" spans="1:22" ht="15.75" thickBot="1" x14ac:dyDescent="0.3">
      <c r="A30" s="177" t="s">
        <v>75</v>
      </c>
      <c r="B30" s="226"/>
      <c r="C30" s="227"/>
      <c r="D30" s="227"/>
      <c r="E30" s="227"/>
      <c r="F30" s="227"/>
      <c r="G30" s="227"/>
      <c r="H30" s="227"/>
      <c r="I30" s="227"/>
      <c r="J30" s="227"/>
      <c r="K30" s="228"/>
      <c r="L30" s="229"/>
      <c r="M30" s="230"/>
      <c r="N30" s="227"/>
      <c r="O30" s="231"/>
      <c r="P30" s="227"/>
      <c r="Q30" s="227"/>
      <c r="R30" s="227"/>
      <c r="S30" s="227"/>
      <c r="T30" s="227"/>
      <c r="U30" s="229"/>
      <c r="V30" s="227"/>
    </row>
    <row r="31" spans="1:22" s="156" customFormat="1" ht="15.75" thickBot="1" x14ac:dyDescent="0.3">
      <c r="A31" s="58" t="s">
        <v>28</v>
      </c>
      <c r="B31" s="374">
        <v>9552.9600000000009</v>
      </c>
      <c r="C31" s="385">
        <v>2.3000000000000004E-3</v>
      </c>
      <c r="D31" s="390"/>
      <c r="E31" s="385">
        <v>2.3000000000000004E-3</v>
      </c>
      <c r="F31" s="390"/>
      <c r="G31" s="385">
        <v>2.3000000000000004E-3</v>
      </c>
      <c r="H31" s="390"/>
      <c r="I31" s="385">
        <v>2.3000000000000004E-3</v>
      </c>
      <c r="J31" s="390"/>
      <c r="K31" s="198">
        <v>2.3000000000000004E-3</v>
      </c>
      <c r="L31" s="391"/>
      <c r="M31" s="392"/>
      <c r="N31" s="392"/>
      <c r="O31" s="393"/>
      <c r="P31" s="385">
        <v>2.9000000000000002E-3</v>
      </c>
      <c r="Q31" s="385">
        <v>2.9000000000000002E-3</v>
      </c>
      <c r="R31" s="385">
        <v>2.9000000000000002E-3</v>
      </c>
      <c r="S31" s="385">
        <v>2.9000000000000002E-3</v>
      </c>
      <c r="T31" s="385">
        <v>2.9000000000000002E-3</v>
      </c>
      <c r="U31" s="199"/>
      <c r="V31" s="200"/>
    </row>
    <row r="32" spans="1:22" s="156" customFormat="1" ht="15.75" thickBot="1" x14ac:dyDescent="0.3">
      <c r="A32" s="109" t="s">
        <v>63</v>
      </c>
      <c r="B32" s="196"/>
      <c r="C32" s="197"/>
      <c r="D32" s="196"/>
      <c r="E32" s="197"/>
      <c r="F32" s="196"/>
      <c r="G32" s="197"/>
      <c r="H32" s="196"/>
      <c r="I32" s="197"/>
      <c r="J32" s="196"/>
      <c r="K32" s="198"/>
      <c r="L32" s="199"/>
      <c r="M32" s="200"/>
      <c r="N32" s="200"/>
      <c r="O32" s="201"/>
      <c r="P32" s="197"/>
      <c r="Q32" s="197"/>
      <c r="R32" s="197"/>
      <c r="S32" s="197"/>
      <c r="T32" s="197"/>
      <c r="U32" s="199"/>
      <c r="V32" s="202"/>
    </row>
    <row r="33" spans="1:22" s="156" customFormat="1" ht="15.75" thickBot="1" x14ac:dyDescent="0.3">
      <c r="A33" s="58" t="s">
        <v>63</v>
      </c>
      <c r="B33" s="203"/>
      <c r="C33" s="204"/>
      <c r="D33" s="203"/>
      <c r="E33" s="204"/>
      <c r="F33" s="203"/>
      <c r="G33" s="204"/>
      <c r="H33" s="203"/>
      <c r="I33" s="204"/>
      <c r="J33" s="203"/>
      <c r="K33" s="205"/>
      <c r="L33" s="199"/>
      <c r="M33" s="200"/>
      <c r="N33" s="200"/>
      <c r="O33" s="201"/>
      <c r="P33" s="204"/>
      <c r="Q33" s="204"/>
      <c r="R33" s="204"/>
      <c r="S33" s="204"/>
      <c r="T33" s="204"/>
      <c r="U33" s="199"/>
      <c r="V33" s="202"/>
    </row>
    <row r="34" spans="1:22" s="156" customFormat="1" ht="15.75" thickBot="1" x14ac:dyDescent="0.3">
      <c r="A34" s="58" t="s">
        <v>63</v>
      </c>
      <c r="B34" s="203"/>
      <c r="C34" s="204"/>
      <c r="D34" s="203"/>
      <c r="E34" s="204"/>
      <c r="F34" s="203"/>
      <c r="G34" s="204"/>
      <c r="H34" s="203"/>
      <c r="I34" s="204"/>
      <c r="J34" s="203"/>
      <c r="K34" s="205"/>
      <c r="L34" s="199"/>
      <c r="M34" s="200"/>
      <c r="N34" s="200"/>
      <c r="O34" s="201"/>
      <c r="P34" s="204"/>
      <c r="Q34" s="204"/>
      <c r="R34" s="204"/>
      <c r="S34" s="204"/>
      <c r="T34" s="204"/>
      <c r="U34" s="199"/>
      <c r="V34" s="202"/>
    </row>
    <row r="35" spans="1:22" s="156" customFormat="1" ht="15.75" thickBot="1" x14ac:dyDescent="0.3">
      <c r="A35" s="58" t="s">
        <v>63</v>
      </c>
      <c r="B35" s="196"/>
      <c r="C35" s="197"/>
      <c r="D35" s="196"/>
      <c r="E35" s="197"/>
      <c r="F35" s="196"/>
      <c r="G35" s="197"/>
      <c r="H35" s="196"/>
      <c r="I35" s="197"/>
      <c r="J35" s="196"/>
      <c r="K35" s="198"/>
      <c r="L35" s="199"/>
      <c r="M35" s="200"/>
      <c r="N35" s="200"/>
      <c r="O35" s="201"/>
      <c r="P35" s="197"/>
      <c r="Q35" s="197"/>
      <c r="R35" s="197"/>
      <c r="S35" s="197"/>
      <c r="T35" s="197"/>
      <c r="U35" s="199"/>
      <c r="V35" s="202"/>
    </row>
    <row r="36" spans="1:22" s="156" customFormat="1" ht="15.75" thickBot="1" x14ac:dyDescent="0.3">
      <c r="A36" s="59" t="s">
        <v>63</v>
      </c>
      <c r="B36" s="206"/>
      <c r="C36" s="207"/>
      <c r="D36" s="206"/>
      <c r="E36" s="207"/>
      <c r="F36" s="206"/>
      <c r="G36" s="207"/>
      <c r="H36" s="206"/>
      <c r="I36" s="207"/>
      <c r="J36" s="206"/>
      <c r="K36" s="208"/>
      <c r="L36" s="199"/>
      <c r="M36" s="209"/>
      <c r="N36" s="209"/>
      <c r="O36" s="201"/>
      <c r="P36" s="207"/>
      <c r="Q36" s="207"/>
      <c r="R36" s="207"/>
      <c r="S36" s="207"/>
      <c r="T36" s="207"/>
      <c r="U36" s="199"/>
      <c r="V36" s="210"/>
    </row>
    <row r="37" spans="1:22" s="50" customFormat="1" ht="15.75" thickBot="1" x14ac:dyDescent="0.3">
      <c r="A37" s="175" t="s">
        <v>100</v>
      </c>
      <c r="B37" s="211">
        <f>SUM(B31:B36)</f>
        <v>9552.9600000000009</v>
      </c>
      <c r="C37" s="212">
        <f>SUM(C31:C36)*12*Summary!$B$35</f>
        <v>779.06520000000023</v>
      </c>
      <c r="D37" s="213">
        <f>SUM(D31:D36)</f>
        <v>0</v>
      </c>
      <c r="E37" s="212">
        <f>SUM(E31:E36)*12*Summary!$B$35</f>
        <v>779.06520000000023</v>
      </c>
      <c r="F37" s="213">
        <f>SUM(F31:F36)</f>
        <v>0</v>
      </c>
      <c r="G37" s="212">
        <f>SUM(G31:G36)*12*Summary!$B$35</f>
        <v>779.06520000000023</v>
      </c>
      <c r="H37" s="213">
        <f>SUM(H31:H36)</f>
        <v>0</v>
      </c>
      <c r="I37" s="212">
        <f>SUM(I31:I36)*12*Summary!$B$35</f>
        <v>779.06520000000023</v>
      </c>
      <c r="J37" s="213">
        <f>SUM(J31:J36)</f>
        <v>0</v>
      </c>
      <c r="K37" s="212">
        <f>SUM(K31:K36)*12*Summary!$B$35</f>
        <v>779.06520000000023</v>
      </c>
      <c r="L37" s="214"/>
      <c r="M37" s="215">
        <f xml:space="preserve"> SUM(J37,H37,F37,D37,B37)</f>
        <v>9552.9600000000009</v>
      </c>
      <c r="N37" s="216">
        <f>SUM(K37,I37,G37,E37,C37)</f>
        <v>3895.3260000000009</v>
      </c>
      <c r="O37" s="217"/>
      <c r="P37" s="212">
        <f>SUM(P31:P36)*12*Summary!$B$35</f>
        <v>982.29960000000017</v>
      </c>
      <c r="Q37" s="212">
        <f>SUM(Q31:Q36)*12*Summary!$B$35</f>
        <v>982.29960000000017</v>
      </c>
      <c r="R37" s="212">
        <f>SUM(R31:R36)*12*Summary!$B$35</f>
        <v>982.29960000000017</v>
      </c>
      <c r="S37" s="212">
        <f>SUM(S31:S36)*12*Summary!$B$35</f>
        <v>982.29960000000017</v>
      </c>
      <c r="T37" s="212">
        <f>SUM(T31:T36)*12*Summary!$B$35</f>
        <v>982.29960000000017</v>
      </c>
      <c r="U37" s="214"/>
      <c r="V37" s="218">
        <f>SUM(P37,T37,S37,R37,Q37)</f>
        <v>4911.4980000000005</v>
      </c>
    </row>
    <row r="38" spans="1:22" ht="15.75" thickBot="1" x14ac:dyDescent="0.3">
      <c r="A38" s="177" t="s">
        <v>76</v>
      </c>
      <c r="B38" s="226"/>
      <c r="C38" s="227"/>
      <c r="D38" s="227"/>
      <c r="E38" s="227"/>
      <c r="F38" s="227"/>
      <c r="G38" s="227"/>
      <c r="H38" s="227"/>
      <c r="I38" s="227"/>
      <c r="J38" s="227"/>
      <c r="K38" s="228"/>
      <c r="L38" s="229"/>
      <c r="M38" s="230"/>
      <c r="N38" s="227"/>
      <c r="O38" s="231"/>
      <c r="P38" s="227"/>
      <c r="Q38" s="227"/>
      <c r="R38" s="227"/>
      <c r="S38" s="227"/>
      <c r="T38" s="227"/>
      <c r="U38" s="229"/>
      <c r="V38" s="227"/>
    </row>
    <row r="39" spans="1:22" s="156" customFormat="1" ht="15.75" thickBot="1" x14ac:dyDescent="0.3">
      <c r="A39" s="58" t="s">
        <v>28</v>
      </c>
      <c r="B39" s="374">
        <v>9552.9600000000009</v>
      </c>
      <c r="C39" s="385">
        <v>2.3000000000000004E-3</v>
      </c>
      <c r="D39" s="390"/>
      <c r="E39" s="385">
        <v>2.3000000000000004E-3</v>
      </c>
      <c r="F39" s="390"/>
      <c r="G39" s="385">
        <v>2.3000000000000004E-3</v>
      </c>
      <c r="H39" s="390"/>
      <c r="I39" s="385">
        <v>2.3000000000000004E-3</v>
      </c>
      <c r="J39" s="390"/>
      <c r="K39" s="198">
        <v>2.3000000000000004E-3</v>
      </c>
      <c r="L39" s="391"/>
      <c r="M39" s="392"/>
      <c r="N39" s="392"/>
      <c r="O39" s="393"/>
      <c r="P39" s="385">
        <v>2.9000000000000002E-3</v>
      </c>
      <c r="Q39" s="385">
        <v>2.9000000000000002E-3</v>
      </c>
      <c r="R39" s="385">
        <v>2.9000000000000002E-3</v>
      </c>
      <c r="S39" s="385">
        <v>2.9000000000000002E-3</v>
      </c>
      <c r="T39" s="385">
        <v>2.9000000000000002E-3</v>
      </c>
      <c r="U39" s="199"/>
      <c r="V39" s="200"/>
    </row>
    <row r="40" spans="1:22" s="156" customFormat="1" ht="15.75" thickBot="1" x14ac:dyDescent="0.3">
      <c r="A40" s="58" t="s">
        <v>63</v>
      </c>
      <c r="B40" s="196"/>
      <c r="C40" s="197"/>
      <c r="D40" s="196"/>
      <c r="E40" s="197"/>
      <c r="F40" s="196"/>
      <c r="G40" s="197"/>
      <c r="H40" s="196"/>
      <c r="I40" s="197"/>
      <c r="J40" s="196"/>
      <c r="K40" s="198"/>
      <c r="L40" s="199"/>
      <c r="M40" s="200"/>
      <c r="N40" s="200"/>
      <c r="O40" s="201"/>
      <c r="P40" s="197"/>
      <c r="Q40" s="197"/>
      <c r="R40" s="197"/>
      <c r="S40" s="197"/>
      <c r="T40" s="197"/>
      <c r="U40" s="199"/>
      <c r="V40" s="202"/>
    </row>
    <row r="41" spans="1:22" s="156" customFormat="1" ht="15.75" thickBot="1" x14ac:dyDescent="0.3">
      <c r="A41" s="58" t="s">
        <v>63</v>
      </c>
      <c r="B41" s="203"/>
      <c r="C41" s="204"/>
      <c r="D41" s="203"/>
      <c r="E41" s="204"/>
      <c r="F41" s="203"/>
      <c r="G41" s="204"/>
      <c r="H41" s="203"/>
      <c r="I41" s="204"/>
      <c r="J41" s="203"/>
      <c r="K41" s="205"/>
      <c r="L41" s="199"/>
      <c r="M41" s="200"/>
      <c r="N41" s="200"/>
      <c r="O41" s="201"/>
      <c r="P41" s="204"/>
      <c r="Q41" s="204"/>
      <c r="R41" s="204"/>
      <c r="S41" s="204"/>
      <c r="T41" s="204"/>
      <c r="U41" s="199"/>
      <c r="V41" s="202"/>
    </row>
    <row r="42" spans="1:22" s="156" customFormat="1" ht="15.75" thickBot="1" x14ac:dyDescent="0.3">
      <c r="A42" s="58" t="s">
        <v>63</v>
      </c>
      <c r="B42" s="203"/>
      <c r="C42" s="204"/>
      <c r="D42" s="203"/>
      <c r="E42" s="204"/>
      <c r="F42" s="203"/>
      <c r="G42" s="204"/>
      <c r="H42" s="203"/>
      <c r="I42" s="204"/>
      <c r="J42" s="203"/>
      <c r="K42" s="205"/>
      <c r="L42" s="199"/>
      <c r="M42" s="200"/>
      <c r="N42" s="200"/>
      <c r="O42" s="201"/>
      <c r="P42" s="204"/>
      <c r="Q42" s="204"/>
      <c r="R42" s="204"/>
      <c r="S42" s="204"/>
      <c r="T42" s="204"/>
      <c r="U42" s="199"/>
      <c r="V42" s="202"/>
    </row>
    <row r="43" spans="1:22" s="156" customFormat="1" ht="15.75" thickBot="1" x14ac:dyDescent="0.3">
      <c r="A43" s="58" t="s">
        <v>63</v>
      </c>
      <c r="B43" s="196"/>
      <c r="C43" s="197"/>
      <c r="D43" s="196"/>
      <c r="E43" s="197"/>
      <c r="F43" s="196"/>
      <c r="G43" s="197"/>
      <c r="H43" s="196"/>
      <c r="I43" s="197"/>
      <c r="J43" s="196"/>
      <c r="K43" s="198"/>
      <c r="L43" s="199"/>
      <c r="M43" s="200"/>
      <c r="N43" s="200"/>
      <c r="O43" s="201"/>
      <c r="P43" s="197"/>
      <c r="Q43" s="197"/>
      <c r="R43" s="197"/>
      <c r="S43" s="197"/>
      <c r="T43" s="197"/>
      <c r="U43" s="199"/>
      <c r="V43" s="202"/>
    </row>
    <row r="44" spans="1:22" s="156" customFormat="1" ht="15.75" thickBot="1" x14ac:dyDescent="0.3">
      <c r="A44" s="59" t="s">
        <v>63</v>
      </c>
      <c r="B44" s="206"/>
      <c r="C44" s="207"/>
      <c r="D44" s="206"/>
      <c r="E44" s="207"/>
      <c r="F44" s="206"/>
      <c r="G44" s="207"/>
      <c r="H44" s="206"/>
      <c r="I44" s="207"/>
      <c r="J44" s="206"/>
      <c r="K44" s="208"/>
      <c r="L44" s="199"/>
      <c r="M44" s="209"/>
      <c r="N44" s="209"/>
      <c r="O44" s="201"/>
      <c r="P44" s="207"/>
      <c r="Q44" s="207"/>
      <c r="R44" s="207"/>
      <c r="S44" s="207"/>
      <c r="T44" s="207"/>
      <c r="U44" s="199"/>
      <c r="V44" s="210"/>
    </row>
    <row r="45" spans="1:22" s="50" customFormat="1" ht="15.75" thickBot="1" x14ac:dyDescent="0.3">
      <c r="A45" s="175" t="s">
        <v>101</v>
      </c>
      <c r="B45" s="211">
        <f>SUM(B39:B44)</f>
        <v>9552.9600000000009</v>
      </c>
      <c r="C45" s="212">
        <f>SUM(C39:C44)*12*Summary!$B$36</f>
        <v>4979.6748000000016</v>
      </c>
      <c r="D45" s="213">
        <f>SUM(D39:D44)</f>
        <v>0</v>
      </c>
      <c r="E45" s="212">
        <f>SUM(E39:E44)*12*Summary!$B$36</f>
        <v>4979.6748000000016</v>
      </c>
      <c r="F45" s="213">
        <f>SUM(F39:F44)</f>
        <v>0</v>
      </c>
      <c r="G45" s="212">
        <f>SUM(G39:G44)*12*Summary!$B$36</f>
        <v>4979.6748000000016</v>
      </c>
      <c r="H45" s="213">
        <f>SUM(H39:H44)</f>
        <v>0</v>
      </c>
      <c r="I45" s="212">
        <f>SUM(I39:I44)*12*Summary!$B$36</f>
        <v>4979.6748000000016</v>
      </c>
      <c r="J45" s="213">
        <f>SUM(J39:J44)</f>
        <v>0</v>
      </c>
      <c r="K45" s="212">
        <f>SUM(K39:K44)*12*Summary!$B$36</f>
        <v>4979.6748000000016</v>
      </c>
      <c r="L45" s="214"/>
      <c r="M45" s="215">
        <f xml:space="preserve"> SUM(J45,H45,F45,D45,B45)</f>
        <v>9552.9600000000009</v>
      </c>
      <c r="N45" s="216">
        <f>SUM(K45,I45,G45,E45,C45)</f>
        <v>24898.374000000007</v>
      </c>
      <c r="O45" s="217"/>
      <c r="P45" s="212">
        <f>SUM(P39:P44)*12*Summary!$B$36</f>
        <v>6278.7204000000011</v>
      </c>
      <c r="Q45" s="212">
        <f>SUM(Q39:Q44)*12*Summary!$B$36</f>
        <v>6278.7204000000011</v>
      </c>
      <c r="R45" s="212">
        <f>SUM(R39:R44)*12*Summary!$B$36</f>
        <v>6278.7204000000011</v>
      </c>
      <c r="S45" s="212">
        <f>SUM(S39:S44)*12*Summary!$B$36</f>
        <v>6278.7204000000011</v>
      </c>
      <c r="T45" s="212">
        <f>SUM(T39:T44)*12*Summary!$B$36</f>
        <v>6278.7204000000011</v>
      </c>
      <c r="U45" s="214"/>
      <c r="V45" s="218">
        <f>SUM(P45,T45,S45,R45,Q45)</f>
        <v>31393.602000000006</v>
      </c>
    </row>
    <row r="46" spans="1:22" ht="15.75" thickBot="1" x14ac:dyDescent="0.3">
      <c r="A46" s="177" t="s">
        <v>77</v>
      </c>
      <c r="B46" s="226"/>
      <c r="C46" s="227"/>
      <c r="D46" s="227"/>
      <c r="E46" s="227"/>
      <c r="F46" s="227"/>
      <c r="G46" s="227"/>
      <c r="H46" s="227"/>
      <c r="I46" s="227"/>
      <c r="J46" s="227"/>
      <c r="K46" s="228"/>
      <c r="L46" s="229"/>
      <c r="M46" s="230"/>
      <c r="N46" s="233"/>
      <c r="O46" s="231"/>
      <c r="P46" s="227"/>
      <c r="Q46" s="227"/>
      <c r="R46" s="227"/>
      <c r="S46" s="227"/>
      <c r="T46" s="233"/>
      <c r="U46" s="229"/>
      <c r="V46" s="233"/>
    </row>
    <row r="47" spans="1:22" s="156" customFormat="1" ht="15.75" thickBot="1" x14ac:dyDescent="0.3">
      <c r="A47" s="58" t="s">
        <v>28</v>
      </c>
      <c r="B47" s="374">
        <v>9552.9600000000009</v>
      </c>
      <c r="C47" s="385">
        <v>2.3000000000000004E-3</v>
      </c>
      <c r="D47" s="390"/>
      <c r="E47" s="385">
        <v>2.3000000000000004E-3</v>
      </c>
      <c r="F47" s="390"/>
      <c r="G47" s="385">
        <v>2.3000000000000004E-3</v>
      </c>
      <c r="H47" s="390"/>
      <c r="I47" s="385">
        <v>2.3000000000000004E-3</v>
      </c>
      <c r="J47" s="390"/>
      <c r="K47" s="198">
        <v>2.3000000000000004E-3</v>
      </c>
      <c r="L47" s="391"/>
      <c r="M47" s="392"/>
      <c r="N47" s="392"/>
      <c r="O47" s="393"/>
      <c r="P47" s="385">
        <v>2.9000000000000002E-3</v>
      </c>
      <c r="Q47" s="385">
        <v>2.9000000000000002E-3</v>
      </c>
      <c r="R47" s="385">
        <v>2.9000000000000002E-3</v>
      </c>
      <c r="S47" s="385">
        <v>2.9000000000000002E-3</v>
      </c>
      <c r="T47" s="385">
        <v>2.9000000000000002E-3</v>
      </c>
      <c r="U47" s="199"/>
      <c r="V47" s="200"/>
    </row>
    <row r="48" spans="1:22" s="156" customFormat="1" ht="15.75" thickBot="1" x14ac:dyDescent="0.3">
      <c r="A48" s="58" t="s">
        <v>63</v>
      </c>
      <c r="B48" s="196"/>
      <c r="C48" s="197"/>
      <c r="D48" s="196"/>
      <c r="E48" s="197"/>
      <c r="F48" s="196"/>
      <c r="G48" s="197"/>
      <c r="H48" s="196"/>
      <c r="I48" s="197"/>
      <c r="J48" s="196"/>
      <c r="K48" s="198"/>
      <c r="L48" s="199"/>
      <c r="M48" s="200"/>
      <c r="N48" s="200"/>
      <c r="O48" s="201"/>
      <c r="P48" s="197"/>
      <c r="Q48" s="197"/>
      <c r="R48" s="197"/>
      <c r="S48" s="197"/>
      <c r="T48" s="197"/>
      <c r="U48" s="199"/>
      <c r="V48" s="202"/>
    </row>
    <row r="49" spans="1:22" s="156" customFormat="1" ht="15.75" thickBot="1" x14ac:dyDescent="0.3">
      <c r="A49" s="58" t="s">
        <v>63</v>
      </c>
      <c r="B49" s="203"/>
      <c r="C49" s="204"/>
      <c r="D49" s="203"/>
      <c r="E49" s="204"/>
      <c r="F49" s="203"/>
      <c r="G49" s="204"/>
      <c r="H49" s="203"/>
      <c r="I49" s="204"/>
      <c r="J49" s="203"/>
      <c r="K49" s="205"/>
      <c r="L49" s="199"/>
      <c r="M49" s="200"/>
      <c r="N49" s="200"/>
      <c r="O49" s="201"/>
      <c r="P49" s="204"/>
      <c r="Q49" s="204"/>
      <c r="R49" s="204"/>
      <c r="S49" s="204"/>
      <c r="T49" s="204"/>
      <c r="U49" s="199"/>
      <c r="V49" s="202"/>
    </row>
    <row r="50" spans="1:22" s="156" customFormat="1" ht="15.75" thickBot="1" x14ac:dyDescent="0.3">
      <c r="A50" s="58" t="s">
        <v>63</v>
      </c>
      <c r="B50" s="203"/>
      <c r="C50" s="204"/>
      <c r="D50" s="203"/>
      <c r="E50" s="204"/>
      <c r="F50" s="203"/>
      <c r="G50" s="204"/>
      <c r="H50" s="203"/>
      <c r="I50" s="204"/>
      <c r="J50" s="203"/>
      <c r="K50" s="205"/>
      <c r="L50" s="199"/>
      <c r="M50" s="200"/>
      <c r="N50" s="200"/>
      <c r="O50" s="201"/>
      <c r="P50" s="204"/>
      <c r="Q50" s="204"/>
      <c r="R50" s="204"/>
      <c r="S50" s="204"/>
      <c r="T50" s="204"/>
      <c r="U50" s="199"/>
      <c r="V50" s="202"/>
    </row>
    <row r="51" spans="1:22" s="156" customFormat="1" ht="15.75" thickBot="1" x14ac:dyDescent="0.3">
      <c r="A51" s="58" t="s">
        <v>63</v>
      </c>
      <c r="B51" s="196"/>
      <c r="C51" s="197"/>
      <c r="D51" s="196"/>
      <c r="E51" s="197"/>
      <c r="F51" s="196"/>
      <c r="G51" s="197"/>
      <c r="H51" s="196"/>
      <c r="I51" s="197"/>
      <c r="J51" s="196"/>
      <c r="K51" s="198"/>
      <c r="L51" s="199"/>
      <c r="M51" s="200"/>
      <c r="N51" s="200"/>
      <c r="O51" s="201"/>
      <c r="P51" s="197"/>
      <c r="Q51" s="197"/>
      <c r="R51" s="197"/>
      <c r="S51" s="197"/>
      <c r="T51" s="197"/>
      <c r="U51" s="199"/>
      <c r="V51" s="202"/>
    </row>
    <row r="52" spans="1:22" s="156" customFormat="1" ht="15.75" thickBot="1" x14ac:dyDescent="0.3">
      <c r="A52" s="59" t="s">
        <v>63</v>
      </c>
      <c r="B52" s="206"/>
      <c r="C52" s="207"/>
      <c r="D52" s="206"/>
      <c r="E52" s="207"/>
      <c r="F52" s="206"/>
      <c r="G52" s="207"/>
      <c r="H52" s="206"/>
      <c r="I52" s="207"/>
      <c r="J52" s="206"/>
      <c r="K52" s="208"/>
      <c r="L52" s="199"/>
      <c r="M52" s="209"/>
      <c r="N52" s="209"/>
      <c r="O52" s="201"/>
      <c r="P52" s="207"/>
      <c r="Q52" s="207"/>
      <c r="R52" s="207"/>
      <c r="S52" s="207"/>
      <c r="T52" s="207"/>
      <c r="U52" s="199"/>
      <c r="V52" s="210"/>
    </row>
    <row r="53" spans="1:22" s="50" customFormat="1" ht="15.75" thickBot="1" x14ac:dyDescent="0.3">
      <c r="A53" s="175" t="s">
        <v>104</v>
      </c>
      <c r="B53" s="234">
        <f>SUM(B47:B52)</f>
        <v>9552.9600000000009</v>
      </c>
      <c r="C53" s="212">
        <f>SUM(C47:C52)*12*Summary!$B$37</f>
        <v>3152.0028000000007</v>
      </c>
      <c r="D53" s="213">
        <f>SUM(D47:D52)</f>
        <v>0</v>
      </c>
      <c r="E53" s="212">
        <f>SUM(E47:E52)*12*Summary!$B$37</f>
        <v>3152.0028000000007</v>
      </c>
      <c r="F53" s="213">
        <f>SUM(F47:F52)</f>
        <v>0</v>
      </c>
      <c r="G53" s="212">
        <f>SUM(G47:G52)*12*Summary!$B$37</f>
        <v>3152.0028000000007</v>
      </c>
      <c r="H53" s="213">
        <f>SUM(H47:H52)</f>
        <v>0</v>
      </c>
      <c r="I53" s="212">
        <f>SUM(I47:I52)*12*Summary!$B$37</f>
        <v>3152.0028000000007</v>
      </c>
      <c r="J53" s="213">
        <f>SUM(J47:J52)</f>
        <v>0</v>
      </c>
      <c r="K53" s="212">
        <f>SUM(K47:K52)*12*Summary!$B$37</f>
        <v>3152.0028000000007</v>
      </c>
      <c r="L53" s="214"/>
      <c r="M53" s="215">
        <f xml:space="preserve"> SUM(J53,H53,F53,D53,B53)</f>
        <v>9552.9600000000009</v>
      </c>
      <c r="N53" s="216">
        <f>SUM(K53,I53,G53,E53,C53)</f>
        <v>15760.014000000003</v>
      </c>
      <c r="O53" s="217"/>
      <c r="P53" s="212">
        <f>SUM(P47:P52)*12*Summary!$B$37</f>
        <v>3974.2644000000005</v>
      </c>
      <c r="Q53" s="212">
        <f>SUM(Q47:Q52)*12*Summary!$B$37</f>
        <v>3974.2644000000005</v>
      </c>
      <c r="R53" s="212">
        <f>SUM(R47:R52)*12*Summary!$B$37</f>
        <v>3974.2644000000005</v>
      </c>
      <c r="S53" s="212">
        <f>SUM(S47:S52)*12*Summary!$B$37</f>
        <v>3974.2644000000005</v>
      </c>
      <c r="T53" s="212">
        <f>SUM(T47:T52)*12*Summary!$B$37</f>
        <v>3974.2644000000005</v>
      </c>
      <c r="U53" s="214"/>
      <c r="V53" s="218">
        <f>SUM(P53,T53,S53,R53,Q53)</f>
        <v>19871.322000000004</v>
      </c>
    </row>
    <row r="54" spans="1:22" ht="15.75" thickBot="1" x14ac:dyDescent="0.3">
      <c r="A54" s="177" t="s">
        <v>78</v>
      </c>
      <c r="B54" s="226"/>
      <c r="C54" s="227"/>
      <c r="D54" s="227"/>
      <c r="E54" s="227"/>
      <c r="F54" s="227"/>
      <c r="G54" s="227"/>
      <c r="H54" s="227"/>
      <c r="I54" s="227"/>
      <c r="J54" s="227"/>
      <c r="K54" s="228"/>
      <c r="L54" s="229"/>
      <c r="M54" s="230"/>
      <c r="N54" s="233"/>
      <c r="O54" s="231"/>
      <c r="P54" s="227"/>
      <c r="Q54" s="227"/>
      <c r="R54" s="227"/>
      <c r="S54" s="227"/>
      <c r="T54" s="235"/>
      <c r="U54" s="229"/>
      <c r="V54" s="233"/>
    </row>
    <row r="55" spans="1:22" s="156" customFormat="1" ht="15.75" thickBot="1" x14ac:dyDescent="0.3">
      <c r="A55" s="58" t="s">
        <v>28</v>
      </c>
      <c r="B55" s="374">
        <v>9552.9600000000009</v>
      </c>
      <c r="C55" s="385">
        <v>2.3000000000000004E-3</v>
      </c>
      <c r="D55" s="390"/>
      <c r="E55" s="385">
        <v>2.3000000000000004E-3</v>
      </c>
      <c r="F55" s="390"/>
      <c r="G55" s="385">
        <v>2.3000000000000004E-3</v>
      </c>
      <c r="H55" s="390"/>
      <c r="I55" s="385">
        <v>2.3000000000000004E-3</v>
      </c>
      <c r="J55" s="390"/>
      <c r="K55" s="198">
        <v>2.3000000000000004E-3</v>
      </c>
      <c r="L55" s="391"/>
      <c r="M55" s="392"/>
      <c r="N55" s="392"/>
      <c r="O55" s="393"/>
      <c r="P55" s="385">
        <v>2.9000000000000002E-3</v>
      </c>
      <c r="Q55" s="385">
        <v>2.9000000000000002E-3</v>
      </c>
      <c r="R55" s="385">
        <v>2.9000000000000002E-3</v>
      </c>
      <c r="S55" s="385">
        <v>2.9000000000000002E-3</v>
      </c>
      <c r="T55" s="385">
        <v>2.9000000000000002E-3</v>
      </c>
      <c r="U55" s="199"/>
      <c r="V55" s="200"/>
    </row>
    <row r="56" spans="1:22" s="156" customFormat="1" ht="15.75" thickBot="1" x14ac:dyDescent="0.3">
      <c r="A56" s="58" t="s">
        <v>63</v>
      </c>
      <c r="B56" s="196"/>
      <c r="C56" s="197"/>
      <c r="D56" s="196"/>
      <c r="E56" s="197"/>
      <c r="F56" s="196"/>
      <c r="G56" s="197"/>
      <c r="H56" s="196"/>
      <c r="I56" s="197"/>
      <c r="J56" s="196"/>
      <c r="K56" s="198"/>
      <c r="L56" s="199"/>
      <c r="M56" s="200"/>
      <c r="N56" s="200"/>
      <c r="O56" s="201"/>
      <c r="P56" s="197"/>
      <c r="Q56" s="197"/>
      <c r="R56" s="197"/>
      <c r="S56" s="197"/>
      <c r="T56" s="197"/>
      <c r="U56" s="199"/>
      <c r="V56" s="202"/>
    </row>
    <row r="57" spans="1:22" s="156" customFormat="1" ht="15.75" thickBot="1" x14ac:dyDescent="0.3">
      <c r="A57" s="58" t="s">
        <v>63</v>
      </c>
      <c r="B57" s="203"/>
      <c r="C57" s="204"/>
      <c r="D57" s="203"/>
      <c r="E57" s="204"/>
      <c r="F57" s="203"/>
      <c r="G57" s="204"/>
      <c r="H57" s="203"/>
      <c r="I57" s="204"/>
      <c r="J57" s="203"/>
      <c r="K57" s="205"/>
      <c r="L57" s="199"/>
      <c r="M57" s="200"/>
      <c r="N57" s="200"/>
      <c r="O57" s="201"/>
      <c r="P57" s="204"/>
      <c r="Q57" s="204"/>
      <c r="R57" s="204"/>
      <c r="S57" s="204"/>
      <c r="T57" s="204"/>
      <c r="U57" s="199"/>
      <c r="V57" s="202"/>
    </row>
    <row r="58" spans="1:22" s="156" customFormat="1" ht="15.75" thickBot="1" x14ac:dyDescent="0.3">
      <c r="A58" s="58" t="s">
        <v>63</v>
      </c>
      <c r="B58" s="203"/>
      <c r="C58" s="204"/>
      <c r="D58" s="203"/>
      <c r="E58" s="204"/>
      <c r="F58" s="203"/>
      <c r="G58" s="204"/>
      <c r="H58" s="203"/>
      <c r="I58" s="204"/>
      <c r="J58" s="203"/>
      <c r="K58" s="205"/>
      <c r="L58" s="199"/>
      <c r="M58" s="200"/>
      <c r="N58" s="200"/>
      <c r="O58" s="201"/>
      <c r="P58" s="204"/>
      <c r="Q58" s="204"/>
      <c r="R58" s="204"/>
      <c r="S58" s="204"/>
      <c r="T58" s="204"/>
      <c r="U58" s="199"/>
      <c r="V58" s="202"/>
    </row>
    <row r="59" spans="1:22" s="156" customFormat="1" ht="15.75" thickBot="1" x14ac:dyDescent="0.3">
      <c r="A59" s="58" t="s">
        <v>63</v>
      </c>
      <c r="B59" s="196"/>
      <c r="C59" s="197"/>
      <c r="D59" s="196"/>
      <c r="E59" s="197"/>
      <c r="F59" s="196"/>
      <c r="G59" s="197"/>
      <c r="H59" s="196"/>
      <c r="I59" s="197"/>
      <c r="J59" s="196"/>
      <c r="K59" s="198"/>
      <c r="L59" s="199"/>
      <c r="M59" s="200"/>
      <c r="N59" s="200"/>
      <c r="O59" s="201"/>
      <c r="P59" s="197"/>
      <c r="Q59" s="197"/>
      <c r="R59" s="197"/>
      <c r="S59" s="197"/>
      <c r="T59" s="197"/>
      <c r="U59" s="199"/>
      <c r="V59" s="202"/>
    </row>
    <row r="60" spans="1:22" s="156" customFormat="1" ht="15.75" thickBot="1" x14ac:dyDescent="0.3">
      <c r="A60" s="59" t="s">
        <v>63</v>
      </c>
      <c r="B60" s="206"/>
      <c r="C60" s="207"/>
      <c r="D60" s="206"/>
      <c r="E60" s="207"/>
      <c r="F60" s="206"/>
      <c r="G60" s="207"/>
      <c r="H60" s="206"/>
      <c r="I60" s="207"/>
      <c r="J60" s="206"/>
      <c r="K60" s="208"/>
      <c r="L60" s="199"/>
      <c r="M60" s="209"/>
      <c r="N60" s="209"/>
      <c r="O60" s="201"/>
      <c r="P60" s="207"/>
      <c r="Q60" s="207"/>
      <c r="R60" s="207"/>
      <c r="S60" s="207"/>
      <c r="T60" s="207"/>
      <c r="U60" s="199"/>
      <c r="V60" s="210"/>
    </row>
    <row r="61" spans="1:22" s="50" customFormat="1" ht="15.75" thickBot="1" x14ac:dyDescent="0.3">
      <c r="A61" s="175" t="s">
        <v>102</v>
      </c>
      <c r="B61" s="211">
        <f>SUM(B55:B60)</f>
        <v>9552.9600000000009</v>
      </c>
      <c r="C61" s="212">
        <f>SUM(C55:C60)*12*Summary!$B$38</f>
        <v>1741.5600000000004</v>
      </c>
      <c r="D61" s="213">
        <f>SUM(D55:D60)</f>
        <v>0</v>
      </c>
      <c r="E61" s="212">
        <f>SUM(E55:E60)*12*Summary!$B$38</f>
        <v>1741.5600000000004</v>
      </c>
      <c r="F61" s="213">
        <f>SUM(F55:F60)</f>
        <v>0</v>
      </c>
      <c r="G61" s="212">
        <f>SUM(G55:G60)*12*Summary!$B$38</f>
        <v>1741.5600000000004</v>
      </c>
      <c r="H61" s="213">
        <f>SUM(H55:H60)</f>
        <v>0</v>
      </c>
      <c r="I61" s="212">
        <f>SUM(I55:I60)*12*Summary!$B$38</f>
        <v>1741.5600000000004</v>
      </c>
      <c r="J61" s="213">
        <f>SUM(J55:J60)</f>
        <v>0</v>
      </c>
      <c r="K61" s="212">
        <f>SUM(K55:K60)*12*Summary!$B$38</f>
        <v>1741.5600000000004</v>
      </c>
      <c r="L61" s="214"/>
      <c r="M61" s="215">
        <f xml:space="preserve"> SUM(J61,H61,F61,D61,B61)</f>
        <v>9552.9600000000009</v>
      </c>
      <c r="N61" s="216">
        <f>SUM(K61,I61,G61,E61,C61)</f>
        <v>8707.8000000000029</v>
      </c>
      <c r="O61" s="217"/>
      <c r="P61" s="212">
        <f>SUM(P55:P60)*12*Summary!$B$38</f>
        <v>2195.88</v>
      </c>
      <c r="Q61" s="212">
        <f>SUM(Q55:Q60)*12*Summary!$B$38</f>
        <v>2195.88</v>
      </c>
      <c r="R61" s="212">
        <f>SUM(R55:R60)*12*Summary!$B$38</f>
        <v>2195.88</v>
      </c>
      <c r="S61" s="212">
        <f>SUM(S55:S60)*12*Summary!$B$38</f>
        <v>2195.88</v>
      </c>
      <c r="T61" s="212">
        <f>SUM(T55:T60)*12*Summary!$B$38</f>
        <v>2195.88</v>
      </c>
      <c r="U61" s="214"/>
      <c r="V61" s="218">
        <f>SUM(P61,T61,S61,R61,Q61)</f>
        <v>10979.400000000001</v>
      </c>
    </row>
    <row r="62" spans="1:22" ht="15.75" thickBot="1" x14ac:dyDescent="0.3">
      <c r="A62" s="178" t="s">
        <v>86</v>
      </c>
      <c r="B62" s="236">
        <f t="shared" ref="B62:K62" si="0">SUM(B13+B21+B29+B37+B45+B53+B61)</f>
        <v>66870.720000000001</v>
      </c>
      <c r="C62" s="236">
        <f t="shared" si="0"/>
        <v>53247.796800000004</v>
      </c>
      <c r="D62" s="236">
        <f t="shared" si="0"/>
        <v>0</v>
      </c>
      <c r="E62" s="236">
        <f t="shared" si="0"/>
        <v>53247.796800000004</v>
      </c>
      <c r="F62" s="236">
        <f t="shared" si="0"/>
        <v>0</v>
      </c>
      <c r="G62" s="236">
        <f t="shared" si="0"/>
        <v>53247.796800000004</v>
      </c>
      <c r="H62" s="236">
        <f t="shared" si="0"/>
        <v>0</v>
      </c>
      <c r="I62" s="236">
        <f t="shared" si="0"/>
        <v>53247.796800000004</v>
      </c>
      <c r="J62" s="236">
        <f t="shared" si="0"/>
        <v>0</v>
      </c>
      <c r="K62" s="237">
        <f t="shared" si="0"/>
        <v>53247.796800000004</v>
      </c>
      <c r="L62" s="238"/>
      <c r="M62" s="236">
        <f>SUM(M13+M21+M29+M37+M45+M53+M61)</f>
        <v>66870.720000000001</v>
      </c>
      <c r="N62" s="236">
        <f>SUM(N13+N21+N29+N37+N45+N53+N61)</f>
        <v>266238.98400000005</v>
      </c>
      <c r="O62" s="239"/>
      <c r="P62" s="236">
        <f>SUM(P13+P21+P29+P37+P45+P53+P61)</f>
        <v>67138.526400000002</v>
      </c>
      <c r="Q62" s="236">
        <f>SUM(Q13+Q21+Q29+Q37+Q45+Q53+Q61)</f>
        <v>67138.526400000002</v>
      </c>
      <c r="R62" s="236">
        <f>SUM(R13+R21+R29+R37+R45+R53+R61)</f>
        <v>67138.526400000002</v>
      </c>
      <c r="S62" s="236">
        <f>SUM(S13+S21+S29+S37+S45+S53+S61)</f>
        <v>67138.526400000002</v>
      </c>
      <c r="T62" s="236">
        <f>SUM(T13+T21+T29+T37+T45+T53+T61)</f>
        <v>67138.526400000002</v>
      </c>
      <c r="U62" s="238"/>
      <c r="V62" s="236">
        <f>SUM(V13+V21+V29+V37+V45+V53+V61)</f>
        <v>335692.6320000001</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6"/>
      <c r="B64" s="337"/>
      <c r="C64" s="337"/>
      <c r="D64" s="337"/>
      <c r="E64" s="337"/>
      <c r="K64" s="46"/>
      <c r="L64" s="67"/>
      <c r="M64" s="46"/>
      <c r="N64" s="46"/>
      <c r="O64" s="67"/>
      <c r="P64" s="46"/>
      <c r="Q64" s="46"/>
      <c r="R64" s="46"/>
      <c r="U64" s="67"/>
      <c r="V64" s="46"/>
    </row>
  </sheetData>
  <sheetProtection password="D918" sheet="1" insertRows="0" selectLockedCells="1"/>
  <mergeCells count="13">
    <mergeCell ref="M4:N4"/>
    <mergeCell ref="A64:E64"/>
    <mergeCell ref="B1:T1"/>
    <mergeCell ref="B2:T2"/>
    <mergeCell ref="A3:A5"/>
    <mergeCell ref="B3:K3"/>
    <mergeCell ref="M3:N3"/>
    <mergeCell ref="P3:T3"/>
    <mergeCell ref="B4:C4"/>
    <mergeCell ref="D4:E4"/>
    <mergeCell ref="F4:G4"/>
    <mergeCell ref="H4:I4"/>
    <mergeCell ref="J4:K4"/>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64"/>
  <sheetViews>
    <sheetView view="pageLayout" topLeftCell="A22" zoomScale="60" zoomScaleNormal="60" zoomScalePageLayoutView="60" workbookViewId="0">
      <selection activeCell="C55" sqref="C55:T55"/>
    </sheetView>
  </sheetViews>
  <sheetFormatPr defaultColWidth="0.140625" defaultRowHeight="15" x14ac:dyDescent="0.25"/>
  <cols>
    <col min="1" max="1" width="45.140625" customWidth="1"/>
    <col min="2" max="11" width="19.140625" customWidth="1"/>
    <col min="12" max="12" width="19.140625" style="55" hidden="1" customWidth="1"/>
    <col min="13" max="14" width="19.140625" hidden="1" customWidth="1"/>
    <col min="15" max="15" width="19.140625" style="55" hidden="1" customWidth="1"/>
    <col min="16" max="20" width="19.140625" customWidth="1"/>
    <col min="21" max="21" width="1" style="55" hidden="1" customWidth="1"/>
    <col min="22" max="22" width="20.28515625" hidden="1" customWidth="1"/>
  </cols>
  <sheetData>
    <row r="1" spans="1:22" x14ac:dyDescent="0.25">
      <c r="A1" s="179" t="s">
        <v>60</v>
      </c>
      <c r="B1" s="354" t="str">
        <f>Summary!B2</f>
        <v>Hamilton NG911, Inc.</v>
      </c>
      <c r="C1" s="355"/>
      <c r="D1" s="355"/>
      <c r="E1" s="355"/>
      <c r="F1" s="355"/>
      <c r="G1" s="355"/>
      <c r="H1" s="355"/>
      <c r="I1" s="355"/>
      <c r="J1" s="355"/>
      <c r="K1" s="355"/>
      <c r="L1" s="355"/>
      <c r="M1" s="355"/>
      <c r="N1" s="355"/>
      <c r="O1" s="355"/>
      <c r="P1" s="355"/>
      <c r="Q1" s="355"/>
      <c r="R1" s="355"/>
      <c r="S1" s="355"/>
      <c r="T1" s="355"/>
      <c r="U1" s="131"/>
      <c r="V1" s="131"/>
    </row>
    <row r="2" spans="1:22" ht="15.75" thickBot="1" x14ac:dyDescent="0.3">
      <c r="A2" s="180" t="s">
        <v>9</v>
      </c>
      <c r="B2" s="356">
        <f>Summary!B3</f>
        <v>44082</v>
      </c>
      <c r="C2" s="357"/>
      <c r="D2" s="357"/>
      <c r="E2" s="357"/>
      <c r="F2" s="357"/>
      <c r="G2" s="357"/>
      <c r="H2" s="357"/>
      <c r="I2" s="357"/>
      <c r="J2" s="357"/>
      <c r="K2" s="357"/>
      <c r="L2" s="357"/>
      <c r="M2" s="357"/>
      <c r="N2" s="357"/>
      <c r="O2" s="357"/>
      <c r="P2" s="357"/>
      <c r="Q2" s="357"/>
      <c r="R2" s="357"/>
      <c r="S2" s="357"/>
      <c r="T2" s="357"/>
      <c r="U2" s="131"/>
      <c r="V2" s="131"/>
    </row>
    <row r="3" spans="1:22" ht="15.75" thickBot="1" x14ac:dyDescent="0.3">
      <c r="A3" s="368" t="s">
        <v>27</v>
      </c>
      <c r="B3" s="345" t="s">
        <v>19</v>
      </c>
      <c r="C3" s="343"/>
      <c r="D3" s="343"/>
      <c r="E3" s="343"/>
      <c r="F3" s="343"/>
      <c r="G3" s="343"/>
      <c r="H3" s="343"/>
      <c r="I3" s="343"/>
      <c r="J3" s="343"/>
      <c r="K3" s="359"/>
      <c r="L3" s="182"/>
      <c r="M3" s="345" t="s">
        <v>90</v>
      </c>
      <c r="N3" s="346"/>
      <c r="O3" s="182"/>
      <c r="P3" s="342"/>
      <c r="Q3" s="342"/>
      <c r="R3" s="342"/>
      <c r="S3" s="342"/>
      <c r="T3" s="341"/>
      <c r="U3" s="182"/>
      <c r="V3" s="183" t="s">
        <v>121</v>
      </c>
    </row>
    <row r="4" spans="1:22" ht="15.75" customHeight="1" thickBot="1" x14ac:dyDescent="0.3">
      <c r="A4" s="369"/>
      <c r="B4" s="340" t="s">
        <v>3</v>
      </c>
      <c r="C4" s="341"/>
      <c r="D4" s="340" t="s">
        <v>4</v>
      </c>
      <c r="E4" s="341"/>
      <c r="F4" s="340" t="s">
        <v>5</v>
      </c>
      <c r="G4" s="341"/>
      <c r="H4" s="340" t="s">
        <v>6</v>
      </c>
      <c r="I4" s="341"/>
      <c r="J4" s="340" t="s">
        <v>7</v>
      </c>
      <c r="K4" s="358"/>
      <c r="L4" s="182"/>
      <c r="M4" s="345" t="s">
        <v>91</v>
      </c>
      <c r="N4" s="346"/>
      <c r="O4" s="182"/>
      <c r="P4" s="143" t="s">
        <v>54</v>
      </c>
      <c r="Q4" s="143" t="s">
        <v>55</v>
      </c>
      <c r="R4" s="143" t="s">
        <v>56</v>
      </c>
      <c r="S4" s="143" t="s">
        <v>57</v>
      </c>
      <c r="T4" s="143" t="s">
        <v>58</v>
      </c>
      <c r="U4" s="182"/>
      <c r="V4" s="183" t="s">
        <v>122</v>
      </c>
    </row>
    <row r="5" spans="1:22" ht="15.75" thickBot="1" x14ac:dyDescent="0.3">
      <c r="A5" s="370"/>
      <c r="B5" s="145" t="s">
        <v>2</v>
      </c>
      <c r="C5" s="145" t="s">
        <v>17</v>
      </c>
      <c r="D5" s="145" t="s">
        <v>2</v>
      </c>
      <c r="E5" s="145" t="s">
        <v>17</v>
      </c>
      <c r="F5" s="145" t="s">
        <v>2</v>
      </c>
      <c r="G5" s="145" t="s">
        <v>17</v>
      </c>
      <c r="H5" s="145" t="s">
        <v>2</v>
      </c>
      <c r="I5" s="145" t="s">
        <v>17</v>
      </c>
      <c r="J5" s="145" t="s">
        <v>2</v>
      </c>
      <c r="K5" s="184" t="s">
        <v>17</v>
      </c>
      <c r="L5" s="185"/>
      <c r="M5" s="145" t="s">
        <v>2</v>
      </c>
      <c r="N5" s="145" t="s">
        <v>17</v>
      </c>
      <c r="O5" s="186"/>
      <c r="P5" s="145" t="s">
        <v>17</v>
      </c>
      <c r="Q5" s="145" t="s">
        <v>17</v>
      </c>
      <c r="R5" s="145" t="s">
        <v>17</v>
      </c>
      <c r="S5" s="145" t="s">
        <v>17</v>
      </c>
      <c r="T5" s="145" t="s">
        <v>17</v>
      </c>
      <c r="U5" s="185"/>
      <c r="V5" s="145" t="s">
        <v>17</v>
      </c>
    </row>
    <row r="6" spans="1:22" s="55" customFormat="1" x14ac:dyDescent="0.25">
      <c r="A6" s="167" t="s">
        <v>72</v>
      </c>
      <c r="B6" s="168"/>
      <c r="C6" s="169"/>
      <c r="D6" s="170"/>
      <c r="E6" s="171"/>
      <c r="F6" s="170"/>
      <c r="G6" s="172"/>
      <c r="H6" s="168"/>
      <c r="I6" s="171"/>
      <c r="J6" s="170"/>
      <c r="K6" s="173"/>
      <c r="L6" s="174"/>
      <c r="M6" s="169"/>
      <c r="N6" s="169"/>
      <c r="O6" s="174"/>
      <c r="P6" s="169"/>
      <c r="Q6" s="169"/>
      <c r="R6" s="169"/>
      <c r="S6" s="169"/>
      <c r="T6" s="169"/>
      <c r="U6" s="174"/>
      <c r="V6" s="169"/>
    </row>
    <row r="7" spans="1:22" s="156" customFormat="1" ht="15.75" thickBot="1" x14ac:dyDescent="0.3">
      <c r="A7" s="58" t="s">
        <v>195</v>
      </c>
      <c r="B7" s="374">
        <v>34377.942857142858</v>
      </c>
      <c r="C7" s="414">
        <v>6.1999999999999998E-3</v>
      </c>
      <c r="D7" s="418"/>
      <c r="E7" s="414">
        <v>6.1999999999999998E-3</v>
      </c>
      <c r="F7" s="418"/>
      <c r="G7" s="414">
        <v>6.1999999999999998E-3</v>
      </c>
      <c r="H7" s="418"/>
      <c r="I7" s="414">
        <v>6.1999999999999998E-3</v>
      </c>
      <c r="J7" s="418"/>
      <c r="K7" s="414">
        <v>6.1999999999999998E-3</v>
      </c>
      <c r="L7" s="377"/>
      <c r="M7" s="200"/>
      <c r="N7" s="200"/>
      <c r="O7" s="378"/>
      <c r="P7" s="414">
        <v>8.5000000000000006E-3</v>
      </c>
      <c r="Q7" s="414">
        <v>8.5000000000000006E-3</v>
      </c>
      <c r="R7" s="414">
        <v>8.5000000000000006E-3</v>
      </c>
      <c r="S7" s="414">
        <v>8.5000000000000006E-3</v>
      </c>
      <c r="T7" s="414">
        <v>8.5000000000000006E-3</v>
      </c>
      <c r="U7" s="199"/>
      <c r="V7" s="200"/>
    </row>
    <row r="8" spans="1:22" s="156" customFormat="1" ht="15.75" thickBot="1" x14ac:dyDescent="0.3">
      <c r="A8" s="58" t="s">
        <v>63</v>
      </c>
      <c r="B8" s="196"/>
      <c r="C8" s="197"/>
      <c r="D8" s="196"/>
      <c r="E8" s="197"/>
      <c r="F8" s="196"/>
      <c r="G8" s="197"/>
      <c r="H8" s="196"/>
      <c r="I8" s="197"/>
      <c r="J8" s="196"/>
      <c r="K8" s="198"/>
      <c r="L8" s="199"/>
      <c r="M8" s="200"/>
      <c r="N8" s="200"/>
      <c r="O8" s="201"/>
      <c r="P8" s="197"/>
      <c r="Q8" s="197"/>
      <c r="R8" s="197"/>
      <c r="S8" s="197"/>
      <c r="T8" s="197"/>
      <c r="U8" s="199"/>
      <c r="V8" s="202"/>
    </row>
    <row r="9" spans="1:22" s="156" customFormat="1" ht="15.75" thickBot="1" x14ac:dyDescent="0.3">
      <c r="A9" s="58" t="s">
        <v>63</v>
      </c>
      <c r="B9" s="203"/>
      <c r="C9" s="204"/>
      <c r="D9" s="203"/>
      <c r="E9" s="204"/>
      <c r="F9" s="203"/>
      <c r="G9" s="204"/>
      <c r="H9" s="203"/>
      <c r="I9" s="204"/>
      <c r="J9" s="203"/>
      <c r="K9" s="205"/>
      <c r="L9" s="199"/>
      <c r="M9" s="200"/>
      <c r="N9" s="200"/>
      <c r="O9" s="201"/>
      <c r="P9" s="204"/>
      <c r="Q9" s="204"/>
      <c r="R9" s="204"/>
      <c r="S9" s="204"/>
      <c r="T9" s="204"/>
      <c r="U9" s="199"/>
      <c r="V9" s="202"/>
    </row>
    <row r="10" spans="1:22" s="156" customFormat="1" ht="15.75" thickBot="1" x14ac:dyDescent="0.3">
      <c r="A10" s="58" t="s">
        <v>63</v>
      </c>
      <c r="B10" s="203"/>
      <c r="C10" s="204"/>
      <c r="D10" s="203"/>
      <c r="E10" s="204"/>
      <c r="F10" s="203"/>
      <c r="G10" s="204"/>
      <c r="H10" s="203"/>
      <c r="I10" s="204"/>
      <c r="J10" s="203"/>
      <c r="K10" s="205"/>
      <c r="L10" s="199"/>
      <c r="M10" s="200"/>
      <c r="N10" s="200"/>
      <c r="O10" s="201"/>
      <c r="P10" s="204"/>
      <c r="Q10" s="204"/>
      <c r="R10" s="204"/>
      <c r="S10" s="204"/>
      <c r="T10" s="204"/>
      <c r="U10" s="199"/>
      <c r="V10" s="202"/>
    </row>
    <row r="11" spans="1:22" s="156" customFormat="1" ht="15.75" thickBot="1" x14ac:dyDescent="0.3">
      <c r="A11" s="58" t="s">
        <v>63</v>
      </c>
      <c r="B11" s="196"/>
      <c r="C11" s="197"/>
      <c r="D11" s="196"/>
      <c r="E11" s="197"/>
      <c r="F11" s="196"/>
      <c r="G11" s="197"/>
      <c r="H11" s="196"/>
      <c r="I11" s="197"/>
      <c r="J11" s="196"/>
      <c r="K11" s="198"/>
      <c r="L11" s="199"/>
      <c r="M11" s="200"/>
      <c r="N11" s="200"/>
      <c r="O11" s="201"/>
      <c r="P11" s="197"/>
      <c r="Q11" s="197"/>
      <c r="R11" s="197"/>
      <c r="S11" s="197"/>
      <c r="T11" s="197"/>
      <c r="U11" s="199"/>
      <c r="V11" s="202"/>
    </row>
    <row r="12" spans="1:22" s="156" customFormat="1" ht="15.75" thickBot="1" x14ac:dyDescent="0.3">
      <c r="A12" s="59" t="s">
        <v>63</v>
      </c>
      <c r="B12" s="206"/>
      <c r="C12" s="207"/>
      <c r="D12" s="206"/>
      <c r="E12" s="207"/>
      <c r="F12" s="206"/>
      <c r="G12" s="207"/>
      <c r="H12" s="206"/>
      <c r="I12" s="207"/>
      <c r="J12" s="206"/>
      <c r="K12" s="208"/>
      <c r="L12" s="199"/>
      <c r="M12" s="209"/>
      <c r="N12" s="209"/>
      <c r="O12" s="201"/>
      <c r="P12" s="207"/>
      <c r="Q12" s="207"/>
      <c r="R12" s="207"/>
      <c r="S12" s="207"/>
      <c r="T12" s="207"/>
      <c r="U12" s="199"/>
      <c r="V12" s="210"/>
    </row>
    <row r="13" spans="1:22" s="50" customFormat="1" ht="16.5" customHeight="1" thickBot="1" x14ac:dyDescent="0.3">
      <c r="A13" s="175" t="s">
        <v>97</v>
      </c>
      <c r="B13" s="211">
        <f>SUM(B7:B12)</f>
        <v>34377.942857142858</v>
      </c>
      <c r="C13" s="212">
        <f>SUM(C7:C12)*12*Summary!$B$32</f>
        <v>19283.215199999999</v>
      </c>
      <c r="D13" s="213">
        <f>SUM(D7:D12)</f>
        <v>0</v>
      </c>
      <c r="E13" s="212">
        <f>SUM(E7:E12)*12*Summary!$B$32</f>
        <v>19283.215199999999</v>
      </c>
      <c r="F13" s="213">
        <f>SUM(F7:F12)</f>
        <v>0</v>
      </c>
      <c r="G13" s="212">
        <f>SUM(G7:G12)*12*Summary!$B$32</f>
        <v>19283.215199999999</v>
      </c>
      <c r="H13" s="213">
        <f>SUM(H7:H12)</f>
        <v>0</v>
      </c>
      <c r="I13" s="212">
        <f>SUM(I7:I12)*12*Summary!$B$32</f>
        <v>19283.215199999999</v>
      </c>
      <c r="J13" s="213">
        <f>SUM(J7:J12)</f>
        <v>0</v>
      </c>
      <c r="K13" s="212">
        <f>SUM(K7:K12)*12*Summary!$B$32</f>
        <v>19283.215199999999</v>
      </c>
      <c r="L13" s="214"/>
      <c r="M13" s="215">
        <f xml:space="preserve"> SUM(J13,H13,F13,D13,B13)</f>
        <v>34377.942857142858</v>
      </c>
      <c r="N13" s="216">
        <f>SUM(K13,I13,G13,E13,C13)</f>
        <v>96416.076000000001</v>
      </c>
      <c r="O13" s="217"/>
      <c r="P13" s="212">
        <f>SUM(P7:P12)*12*Summary!$B$32</f>
        <v>26436.666000000001</v>
      </c>
      <c r="Q13" s="212">
        <f>SUM(Q7:Q12)*12*Summary!$B$32</f>
        <v>26436.666000000001</v>
      </c>
      <c r="R13" s="212">
        <f>SUM(R7:R12)*12*Summary!$B$32</f>
        <v>26436.666000000001</v>
      </c>
      <c r="S13" s="212">
        <f>SUM(S7:S12)*12*Summary!$B$32</f>
        <v>26436.666000000001</v>
      </c>
      <c r="T13" s="212">
        <f>SUM(T7:T12)*12*Summary!$B$32</f>
        <v>26436.666000000001</v>
      </c>
      <c r="U13" s="214"/>
      <c r="V13" s="218">
        <f>SUM(P13,T13,S13,R13,Q13)</f>
        <v>132183.33000000002</v>
      </c>
    </row>
    <row r="14" spans="1:22" s="57" customFormat="1" x14ac:dyDescent="0.25">
      <c r="A14" s="176" t="s">
        <v>73</v>
      </c>
      <c r="B14" s="219"/>
      <c r="C14" s="220"/>
      <c r="D14" s="220"/>
      <c r="E14" s="220"/>
      <c r="F14" s="220"/>
      <c r="G14" s="220"/>
      <c r="H14" s="220"/>
      <c r="I14" s="220"/>
      <c r="J14" s="220"/>
      <c r="K14" s="221"/>
      <c r="L14" s="222"/>
      <c r="M14" s="223"/>
      <c r="N14" s="224"/>
      <c r="O14" s="225"/>
      <c r="P14" s="220"/>
      <c r="Q14" s="220"/>
      <c r="R14" s="220"/>
      <c r="S14" s="220"/>
      <c r="T14" s="220"/>
      <c r="U14" s="222"/>
      <c r="V14" s="224"/>
    </row>
    <row r="15" spans="1:22" s="156" customFormat="1" ht="15.75" thickBot="1" x14ac:dyDescent="0.3">
      <c r="A15" s="58" t="s">
        <v>195</v>
      </c>
      <c r="B15" s="374">
        <v>34377.942857142858</v>
      </c>
      <c r="C15" s="414">
        <v>6.1999999999999998E-3</v>
      </c>
      <c r="D15" s="418"/>
      <c r="E15" s="414">
        <v>6.1999999999999998E-3</v>
      </c>
      <c r="F15" s="418"/>
      <c r="G15" s="414">
        <v>6.1999999999999998E-3</v>
      </c>
      <c r="H15" s="418"/>
      <c r="I15" s="414">
        <v>6.1999999999999998E-3</v>
      </c>
      <c r="J15" s="418"/>
      <c r="K15" s="414">
        <v>6.1999999999999998E-3</v>
      </c>
      <c r="L15" s="377"/>
      <c r="M15" s="200"/>
      <c r="N15" s="200"/>
      <c r="O15" s="378"/>
      <c r="P15" s="414">
        <v>8.5000000000000006E-3</v>
      </c>
      <c r="Q15" s="414">
        <v>8.5000000000000006E-3</v>
      </c>
      <c r="R15" s="414">
        <v>8.5000000000000006E-3</v>
      </c>
      <c r="S15" s="414">
        <v>8.5000000000000006E-3</v>
      </c>
      <c r="T15" s="414">
        <v>8.5000000000000006E-3</v>
      </c>
      <c r="U15" s="199"/>
      <c r="V15" s="200"/>
    </row>
    <row r="16" spans="1:22" s="156" customFormat="1" ht="15.75" thickBot="1" x14ac:dyDescent="0.3">
      <c r="A16" s="58" t="s">
        <v>63</v>
      </c>
      <c r="B16" s="196"/>
      <c r="C16" s="197"/>
      <c r="D16" s="196"/>
      <c r="E16" s="197"/>
      <c r="F16" s="196"/>
      <c r="G16" s="197"/>
      <c r="H16" s="196"/>
      <c r="I16" s="197"/>
      <c r="J16" s="196"/>
      <c r="K16" s="198"/>
      <c r="L16" s="199"/>
      <c r="M16" s="200"/>
      <c r="N16" s="200"/>
      <c r="O16" s="201"/>
      <c r="P16" s="197"/>
      <c r="Q16" s="197"/>
      <c r="R16" s="197"/>
      <c r="S16" s="197"/>
      <c r="T16" s="197"/>
      <c r="U16" s="199"/>
      <c r="V16" s="202"/>
    </row>
    <row r="17" spans="1:22" s="156" customFormat="1" ht="15.75" thickBot="1" x14ac:dyDescent="0.3">
      <c r="A17" s="58" t="s">
        <v>81</v>
      </c>
      <c r="B17" s="203"/>
      <c r="C17" s="204"/>
      <c r="D17" s="203"/>
      <c r="E17" s="204"/>
      <c r="F17" s="203"/>
      <c r="G17" s="204"/>
      <c r="H17" s="203"/>
      <c r="I17" s="204"/>
      <c r="J17" s="203"/>
      <c r="K17" s="205"/>
      <c r="L17" s="199"/>
      <c r="M17" s="200"/>
      <c r="N17" s="200"/>
      <c r="O17" s="201"/>
      <c r="P17" s="204"/>
      <c r="Q17" s="204"/>
      <c r="R17" s="204"/>
      <c r="S17" s="204"/>
      <c r="T17" s="204"/>
      <c r="U17" s="199"/>
      <c r="V17" s="202"/>
    </row>
    <row r="18" spans="1:22" s="156" customFormat="1" ht="15.75" thickBot="1" x14ac:dyDescent="0.3">
      <c r="A18" s="58" t="s">
        <v>63</v>
      </c>
      <c r="B18" s="203"/>
      <c r="C18" s="204"/>
      <c r="D18" s="203"/>
      <c r="E18" s="204"/>
      <c r="F18" s="203"/>
      <c r="G18" s="204"/>
      <c r="H18" s="203"/>
      <c r="I18" s="204"/>
      <c r="J18" s="203"/>
      <c r="K18" s="205"/>
      <c r="L18" s="199"/>
      <c r="M18" s="200"/>
      <c r="N18" s="200"/>
      <c r="O18" s="201"/>
      <c r="P18" s="204"/>
      <c r="Q18" s="204"/>
      <c r="R18" s="204"/>
      <c r="S18" s="204"/>
      <c r="T18" s="204"/>
      <c r="U18" s="199"/>
      <c r="V18" s="202"/>
    </row>
    <row r="19" spans="1:22" s="156" customFormat="1" ht="15.75" thickBot="1" x14ac:dyDescent="0.3">
      <c r="A19" s="58" t="s">
        <v>63</v>
      </c>
      <c r="B19" s="196"/>
      <c r="C19" s="197"/>
      <c r="D19" s="196"/>
      <c r="E19" s="197"/>
      <c r="F19" s="196"/>
      <c r="G19" s="197"/>
      <c r="H19" s="196"/>
      <c r="I19" s="197"/>
      <c r="J19" s="196"/>
      <c r="K19" s="198"/>
      <c r="L19" s="199"/>
      <c r="M19" s="200"/>
      <c r="N19" s="200"/>
      <c r="O19" s="201"/>
      <c r="P19" s="197"/>
      <c r="Q19" s="197"/>
      <c r="R19" s="197"/>
      <c r="S19" s="197"/>
      <c r="T19" s="197"/>
      <c r="U19" s="199"/>
      <c r="V19" s="202"/>
    </row>
    <row r="20" spans="1:22" s="156" customFormat="1" ht="15.75" thickBot="1" x14ac:dyDescent="0.3">
      <c r="A20" s="59" t="s">
        <v>63</v>
      </c>
      <c r="B20" s="206"/>
      <c r="C20" s="207"/>
      <c r="D20" s="206"/>
      <c r="E20" s="207"/>
      <c r="F20" s="206"/>
      <c r="G20" s="207"/>
      <c r="H20" s="206"/>
      <c r="I20" s="207"/>
      <c r="J20" s="206"/>
      <c r="K20" s="208"/>
      <c r="L20" s="199"/>
      <c r="M20" s="200"/>
      <c r="N20" s="209"/>
      <c r="O20" s="201"/>
      <c r="P20" s="207"/>
      <c r="Q20" s="207"/>
      <c r="R20" s="207"/>
      <c r="S20" s="207"/>
      <c r="T20" s="207"/>
      <c r="U20" s="199"/>
      <c r="V20" s="210"/>
    </row>
    <row r="21" spans="1:22" s="50" customFormat="1" ht="15.75" thickBot="1" x14ac:dyDescent="0.3">
      <c r="A21" s="175" t="s">
        <v>98</v>
      </c>
      <c r="B21" s="211">
        <f>SUM(B15:B20)</f>
        <v>34377.942857142858</v>
      </c>
      <c r="C21" s="212">
        <f>SUM(C15:C20)*12*Summary!$B$33</f>
        <v>38102.174399999996</v>
      </c>
      <c r="D21" s="213">
        <f>SUM(D15:D20)</f>
        <v>0</v>
      </c>
      <c r="E21" s="212">
        <f>SUM(E15:E20)*12*Summary!$B$33</f>
        <v>38102.174399999996</v>
      </c>
      <c r="F21" s="213">
        <f>SUM(F15:F20)</f>
        <v>0</v>
      </c>
      <c r="G21" s="212">
        <f>SUM(G15:G20)*12*Summary!$B$33</f>
        <v>38102.174399999996</v>
      </c>
      <c r="H21" s="213">
        <f>SUM(H15:H20)</f>
        <v>0</v>
      </c>
      <c r="I21" s="212">
        <f>SUM(I15:I20)*12*Summary!$B$33</f>
        <v>38102.174399999996</v>
      </c>
      <c r="J21" s="213">
        <f>SUM(J15:J20)</f>
        <v>0</v>
      </c>
      <c r="K21" s="212">
        <f>SUM(K15:K20)*12*Summary!$B$33</f>
        <v>38102.174399999996</v>
      </c>
      <c r="L21" s="214"/>
      <c r="M21" s="215">
        <f xml:space="preserve"> SUM(J21,H21,F21,D21,B21)</f>
        <v>34377.942857142858</v>
      </c>
      <c r="N21" s="216">
        <f>SUM(K21,I21,G21,E21,C21)</f>
        <v>190510.87199999997</v>
      </c>
      <c r="O21" s="217"/>
      <c r="P21" s="212">
        <f>SUM(P15:P20)*12*Summary!$B$33</f>
        <v>52236.852000000006</v>
      </c>
      <c r="Q21" s="212">
        <f>SUM(Q15:Q20)*12*Summary!$B$33</f>
        <v>52236.852000000006</v>
      </c>
      <c r="R21" s="212">
        <f>SUM(R15:R20)*12*Summary!$B$33</f>
        <v>52236.852000000006</v>
      </c>
      <c r="S21" s="212">
        <f>SUM(S15:S20)*12*Summary!$B$33</f>
        <v>52236.852000000006</v>
      </c>
      <c r="T21" s="212">
        <f>SUM(T15:T20)*12*Summary!$B$33</f>
        <v>52236.852000000006</v>
      </c>
      <c r="U21" s="214"/>
      <c r="V21" s="218">
        <f>SUM(P21,T21,S21,R21,Q21)</f>
        <v>261184.26000000004</v>
      </c>
    </row>
    <row r="22" spans="1:22" ht="15.75" thickBot="1" x14ac:dyDescent="0.3">
      <c r="A22" s="177" t="s">
        <v>74</v>
      </c>
      <c r="B22" s="226"/>
      <c r="C22" s="227"/>
      <c r="D22" s="227"/>
      <c r="E22" s="227"/>
      <c r="F22" s="227"/>
      <c r="G22" s="227"/>
      <c r="H22" s="227"/>
      <c r="I22" s="227"/>
      <c r="J22" s="227"/>
      <c r="K22" s="228"/>
      <c r="L22" s="229"/>
      <c r="M22" s="230"/>
      <c r="N22" s="227"/>
      <c r="O22" s="231"/>
      <c r="P22" s="227"/>
      <c r="Q22" s="227"/>
      <c r="R22" s="227"/>
      <c r="S22" s="227"/>
      <c r="T22" s="227"/>
      <c r="U22" s="229"/>
      <c r="V22" s="227"/>
    </row>
    <row r="23" spans="1:22" s="156" customFormat="1" ht="15.75" thickBot="1" x14ac:dyDescent="0.3">
      <c r="A23" s="58" t="s">
        <v>195</v>
      </c>
      <c r="B23" s="374">
        <v>34377.942857142858</v>
      </c>
      <c r="C23" s="414">
        <v>6.1999999999999998E-3</v>
      </c>
      <c r="D23" s="418"/>
      <c r="E23" s="414">
        <v>6.1999999999999998E-3</v>
      </c>
      <c r="F23" s="418"/>
      <c r="G23" s="414">
        <v>6.1999999999999998E-3</v>
      </c>
      <c r="H23" s="418"/>
      <c r="I23" s="414">
        <v>6.1999999999999998E-3</v>
      </c>
      <c r="J23" s="418"/>
      <c r="K23" s="414">
        <v>6.1999999999999998E-3</v>
      </c>
      <c r="L23" s="377"/>
      <c r="M23" s="200"/>
      <c r="N23" s="200"/>
      <c r="O23" s="378"/>
      <c r="P23" s="414">
        <v>8.5000000000000006E-3</v>
      </c>
      <c r="Q23" s="414">
        <v>8.5000000000000006E-3</v>
      </c>
      <c r="R23" s="414">
        <v>8.5000000000000006E-3</v>
      </c>
      <c r="S23" s="414">
        <v>8.5000000000000006E-3</v>
      </c>
      <c r="T23" s="414">
        <v>8.5000000000000006E-3</v>
      </c>
      <c r="U23" s="199"/>
      <c r="V23" s="200"/>
    </row>
    <row r="24" spans="1:22" s="156" customFormat="1" ht="15.75" thickBot="1" x14ac:dyDescent="0.3">
      <c r="A24" s="58" t="s">
        <v>63</v>
      </c>
      <c r="B24" s="196"/>
      <c r="C24" s="197"/>
      <c r="D24" s="196"/>
      <c r="E24" s="197"/>
      <c r="F24" s="196"/>
      <c r="G24" s="197"/>
      <c r="H24" s="196"/>
      <c r="I24" s="197"/>
      <c r="J24" s="196"/>
      <c r="K24" s="198"/>
      <c r="L24" s="199"/>
      <c r="M24" s="200"/>
      <c r="N24" s="200"/>
      <c r="O24" s="201"/>
      <c r="P24" s="197"/>
      <c r="Q24" s="197"/>
      <c r="R24" s="197"/>
      <c r="S24" s="197"/>
      <c r="T24" s="197"/>
      <c r="U24" s="199"/>
      <c r="V24" s="202"/>
    </row>
    <row r="25" spans="1:22" s="156" customFormat="1" ht="15.75" thickBot="1" x14ac:dyDescent="0.3">
      <c r="A25" s="58" t="s">
        <v>63</v>
      </c>
      <c r="B25" s="203"/>
      <c r="C25" s="204"/>
      <c r="D25" s="203"/>
      <c r="E25" s="204"/>
      <c r="F25" s="203"/>
      <c r="G25" s="204"/>
      <c r="H25" s="203"/>
      <c r="I25" s="204"/>
      <c r="J25" s="203"/>
      <c r="K25" s="205"/>
      <c r="L25" s="199"/>
      <c r="M25" s="200"/>
      <c r="N25" s="200"/>
      <c r="O25" s="201"/>
      <c r="P25" s="204"/>
      <c r="Q25" s="204"/>
      <c r="R25" s="204"/>
      <c r="S25" s="204"/>
      <c r="T25" s="204"/>
      <c r="U25" s="199"/>
      <c r="V25" s="202"/>
    </row>
    <row r="26" spans="1:22" s="156" customFormat="1" ht="15.75" thickBot="1" x14ac:dyDescent="0.3">
      <c r="A26" s="58" t="s">
        <v>63</v>
      </c>
      <c r="B26" s="203"/>
      <c r="C26" s="204"/>
      <c r="D26" s="203"/>
      <c r="E26" s="204"/>
      <c r="F26" s="203"/>
      <c r="G26" s="204"/>
      <c r="H26" s="203"/>
      <c r="I26" s="204"/>
      <c r="J26" s="203"/>
      <c r="K26" s="205"/>
      <c r="L26" s="199"/>
      <c r="M26" s="200"/>
      <c r="N26" s="200"/>
      <c r="O26" s="201"/>
      <c r="P26" s="204"/>
      <c r="Q26" s="204"/>
      <c r="R26" s="204"/>
      <c r="S26" s="204"/>
      <c r="T26" s="204"/>
      <c r="U26" s="199"/>
      <c r="V26" s="202"/>
    </row>
    <row r="27" spans="1:22" s="156" customFormat="1" ht="15.75" thickBot="1" x14ac:dyDescent="0.3">
      <c r="A27" s="58" t="s">
        <v>63</v>
      </c>
      <c r="B27" s="196"/>
      <c r="C27" s="197"/>
      <c r="D27" s="196"/>
      <c r="E27" s="197"/>
      <c r="F27" s="196"/>
      <c r="G27" s="197"/>
      <c r="H27" s="196"/>
      <c r="I27" s="197"/>
      <c r="J27" s="196"/>
      <c r="K27" s="198"/>
      <c r="L27" s="199"/>
      <c r="M27" s="200"/>
      <c r="N27" s="200"/>
      <c r="O27" s="201"/>
      <c r="P27" s="197"/>
      <c r="Q27" s="197"/>
      <c r="R27" s="197"/>
      <c r="S27" s="197"/>
      <c r="T27" s="197"/>
      <c r="U27" s="199"/>
      <c r="V27" s="202"/>
    </row>
    <row r="28" spans="1:22" s="156" customFormat="1" ht="15.75" thickBot="1" x14ac:dyDescent="0.3">
      <c r="A28" s="59" t="s">
        <v>63</v>
      </c>
      <c r="B28" s="206"/>
      <c r="C28" s="207"/>
      <c r="D28" s="206"/>
      <c r="E28" s="207"/>
      <c r="F28" s="206"/>
      <c r="G28" s="207"/>
      <c r="H28" s="206"/>
      <c r="I28" s="207"/>
      <c r="J28" s="206"/>
      <c r="K28" s="208"/>
      <c r="L28" s="199"/>
      <c r="M28" s="209"/>
      <c r="N28" s="209"/>
      <c r="O28" s="201"/>
      <c r="P28" s="207"/>
      <c r="Q28" s="207"/>
      <c r="R28" s="207"/>
      <c r="S28" s="207"/>
      <c r="T28" s="207"/>
      <c r="U28" s="199"/>
      <c r="V28" s="210"/>
    </row>
    <row r="29" spans="1:22" s="50" customFormat="1" ht="15.75" thickBot="1" x14ac:dyDescent="0.3">
      <c r="A29" s="175" t="s">
        <v>99</v>
      </c>
      <c r="B29" s="211">
        <f>SUM(B23:B28)</f>
        <v>34377.942857142858</v>
      </c>
      <c r="C29" s="212">
        <f>SUM(C23:C28)*12*Summary!$B$34</f>
        <v>57437.246399999996</v>
      </c>
      <c r="D29" s="213">
        <f>SUM(D23:D28)</f>
        <v>0</v>
      </c>
      <c r="E29" s="212">
        <f>SUM(E23:E28)*12*Summary!$B$34</f>
        <v>57437.246399999996</v>
      </c>
      <c r="F29" s="213">
        <f>SUM(F23:F28)</f>
        <v>0</v>
      </c>
      <c r="G29" s="212">
        <f>SUM(G23:G28)*12*Summary!$B$34</f>
        <v>57437.246399999996</v>
      </c>
      <c r="H29" s="213">
        <f>SUM(H23:H28)</f>
        <v>0</v>
      </c>
      <c r="I29" s="212">
        <f>SUM(I23:I28)*12*Summary!$B$34</f>
        <v>57437.246399999996</v>
      </c>
      <c r="J29" s="213">
        <f>SUM(J23:J28)</f>
        <v>0</v>
      </c>
      <c r="K29" s="212">
        <f>SUM(K23:K28)*12*Summary!$B$34</f>
        <v>57437.246399999996</v>
      </c>
      <c r="L29" s="214"/>
      <c r="M29" s="215">
        <f xml:space="preserve"> SUM(J29,H29,F29,D29,B29)</f>
        <v>34377.942857142858</v>
      </c>
      <c r="N29" s="216">
        <f>SUM(K29,I29,G29,E29,C29)</f>
        <v>287186.23199999996</v>
      </c>
      <c r="O29" s="217"/>
      <c r="P29" s="212">
        <f>SUM(P23:P28)*12*Summary!$B$34</f>
        <v>78744.612000000008</v>
      </c>
      <c r="Q29" s="212">
        <f>SUM(Q23:Q28)*12*Summary!$B$34</f>
        <v>78744.612000000008</v>
      </c>
      <c r="R29" s="212">
        <f>SUM(R23:R28)*12*Summary!$B$34</f>
        <v>78744.612000000008</v>
      </c>
      <c r="S29" s="212">
        <f>SUM(S23:S28)*12*Summary!$B$34</f>
        <v>78744.612000000008</v>
      </c>
      <c r="T29" s="212">
        <f>SUM(T23:T28)*12*Summary!$B$34</f>
        <v>78744.612000000008</v>
      </c>
      <c r="U29" s="214"/>
      <c r="V29" s="218">
        <f>SUM(P29,T29,S29,R29,Q29)</f>
        <v>393723.06000000006</v>
      </c>
    </row>
    <row r="30" spans="1:22" ht="15.75" thickBot="1" x14ac:dyDescent="0.3">
      <c r="A30" s="177" t="s">
        <v>75</v>
      </c>
      <c r="B30" s="226"/>
      <c r="C30" s="227"/>
      <c r="D30" s="227"/>
      <c r="E30" s="227"/>
      <c r="F30" s="227"/>
      <c r="G30" s="227"/>
      <c r="H30" s="227"/>
      <c r="I30" s="227"/>
      <c r="J30" s="227"/>
      <c r="K30" s="228"/>
      <c r="L30" s="229"/>
      <c r="M30" s="230"/>
      <c r="N30" s="227"/>
      <c r="O30" s="231"/>
      <c r="P30" s="227"/>
      <c r="Q30" s="227"/>
      <c r="R30" s="227"/>
      <c r="S30" s="227"/>
      <c r="T30" s="227"/>
      <c r="U30" s="229"/>
      <c r="V30" s="227"/>
    </row>
    <row r="31" spans="1:22" s="156" customFormat="1" ht="15.75" thickBot="1" x14ac:dyDescent="0.3">
      <c r="A31" s="58" t="s">
        <v>195</v>
      </c>
      <c r="B31" s="374">
        <v>34377.942857142858</v>
      </c>
      <c r="C31" s="414">
        <v>6.1999999999999998E-3</v>
      </c>
      <c r="D31" s="418"/>
      <c r="E31" s="414">
        <v>6.1999999999999998E-3</v>
      </c>
      <c r="F31" s="418"/>
      <c r="G31" s="414">
        <v>6.1999999999999998E-3</v>
      </c>
      <c r="H31" s="418"/>
      <c r="I31" s="414">
        <v>6.1999999999999998E-3</v>
      </c>
      <c r="J31" s="418"/>
      <c r="K31" s="414">
        <v>6.1999999999999998E-3</v>
      </c>
      <c r="L31" s="377"/>
      <c r="M31" s="200"/>
      <c r="N31" s="200"/>
      <c r="O31" s="378"/>
      <c r="P31" s="414">
        <v>8.5000000000000006E-3</v>
      </c>
      <c r="Q31" s="414">
        <v>8.5000000000000006E-3</v>
      </c>
      <c r="R31" s="414">
        <v>8.5000000000000006E-3</v>
      </c>
      <c r="S31" s="414">
        <v>8.5000000000000006E-3</v>
      </c>
      <c r="T31" s="414">
        <v>8.5000000000000006E-3</v>
      </c>
      <c r="U31" s="199"/>
      <c r="V31" s="200"/>
    </row>
    <row r="32" spans="1:22" s="156" customFormat="1" ht="15.75" thickBot="1" x14ac:dyDescent="0.3">
      <c r="A32" s="109" t="s">
        <v>63</v>
      </c>
      <c r="B32" s="196"/>
      <c r="C32" s="197"/>
      <c r="D32" s="196"/>
      <c r="E32" s="197"/>
      <c r="F32" s="196"/>
      <c r="G32" s="197"/>
      <c r="H32" s="196"/>
      <c r="I32" s="197"/>
      <c r="J32" s="196"/>
      <c r="K32" s="198"/>
      <c r="L32" s="199"/>
      <c r="M32" s="200"/>
      <c r="N32" s="200"/>
      <c r="O32" s="201"/>
      <c r="P32" s="197"/>
      <c r="Q32" s="197"/>
      <c r="R32" s="197"/>
      <c r="S32" s="197"/>
      <c r="T32" s="197"/>
      <c r="U32" s="199"/>
      <c r="V32" s="202"/>
    </row>
    <row r="33" spans="1:22" s="156" customFormat="1" ht="15.75" thickBot="1" x14ac:dyDescent="0.3">
      <c r="A33" s="58" t="s">
        <v>63</v>
      </c>
      <c r="B33" s="203"/>
      <c r="C33" s="204"/>
      <c r="D33" s="203"/>
      <c r="E33" s="204"/>
      <c r="F33" s="203"/>
      <c r="G33" s="204"/>
      <c r="H33" s="203"/>
      <c r="I33" s="204"/>
      <c r="J33" s="203"/>
      <c r="K33" s="205"/>
      <c r="L33" s="199"/>
      <c r="M33" s="200"/>
      <c r="N33" s="200"/>
      <c r="O33" s="201"/>
      <c r="P33" s="204"/>
      <c r="Q33" s="204"/>
      <c r="R33" s="204"/>
      <c r="S33" s="204"/>
      <c r="T33" s="204"/>
      <c r="U33" s="199"/>
      <c r="V33" s="202"/>
    </row>
    <row r="34" spans="1:22" s="156" customFormat="1" ht="15.75" thickBot="1" x14ac:dyDescent="0.3">
      <c r="A34" s="58" t="s">
        <v>63</v>
      </c>
      <c r="B34" s="203"/>
      <c r="C34" s="204"/>
      <c r="D34" s="203"/>
      <c r="E34" s="204"/>
      <c r="F34" s="203"/>
      <c r="G34" s="204"/>
      <c r="H34" s="203"/>
      <c r="I34" s="204"/>
      <c r="J34" s="203"/>
      <c r="K34" s="205"/>
      <c r="L34" s="199"/>
      <c r="M34" s="200"/>
      <c r="N34" s="200"/>
      <c r="O34" s="201"/>
      <c r="P34" s="204"/>
      <c r="Q34" s="204"/>
      <c r="R34" s="204"/>
      <c r="S34" s="204"/>
      <c r="T34" s="204"/>
      <c r="U34" s="199"/>
      <c r="V34" s="202"/>
    </row>
    <row r="35" spans="1:22" s="156" customFormat="1" ht="15.75" thickBot="1" x14ac:dyDescent="0.3">
      <c r="A35" s="58" t="s">
        <v>63</v>
      </c>
      <c r="B35" s="196"/>
      <c r="C35" s="197"/>
      <c r="D35" s="196"/>
      <c r="E35" s="197"/>
      <c r="F35" s="196"/>
      <c r="G35" s="197"/>
      <c r="H35" s="196"/>
      <c r="I35" s="197"/>
      <c r="J35" s="196"/>
      <c r="K35" s="198"/>
      <c r="L35" s="199"/>
      <c r="M35" s="200"/>
      <c r="N35" s="200"/>
      <c r="O35" s="201"/>
      <c r="P35" s="197"/>
      <c r="Q35" s="197"/>
      <c r="R35" s="197"/>
      <c r="S35" s="197"/>
      <c r="T35" s="197"/>
      <c r="U35" s="199"/>
      <c r="V35" s="202"/>
    </row>
    <row r="36" spans="1:22" s="156" customFormat="1" ht="15.75" thickBot="1" x14ac:dyDescent="0.3">
      <c r="A36" s="59" t="s">
        <v>63</v>
      </c>
      <c r="B36" s="206"/>
      <c r="C36" s="207"/>
      <c r="D36" s="206"/>
      <c r="E36" s="207"/>
      <c r="F36" s="206"/>
      <c r="G36" s="207"/>
      <c r="H36" s="206"/>
      <c r="I36" s="207"/>
      <c r="J36" s="206"/>
      <c r="K36" s="208"/>
      <c r="L36" s="199"/>
      <c r="M36" s="209"/>
      <c r="N36" s="209"/>
      <c r="O36" s="201"/>
      <c r="P36" s="207"/>
      <c r="Q36" s="207"/>
      <c r="R36" s="207"/>
      <c r="S36" s="207"/>
      <c r="T36" s="207"/>
      <c r="U36" s="199"/>
      <c r="V36" s="210"/>
    </row>
    <row r="37" spans="1:22" s="50" customFormat="1" ht="15.75" thickBot="1" x14ac:dyDescent="0.3">
      <c r="A37" s="175" t="s">
        <v>100</v>
      </c>
      <c r="B37" s="211">
        <f>SUM(B31:B36)</f>
        <v>34377.942857142858</v>
      </c>
      <c r="C37" s="212">
        <f>SUM(C31:C36)*12*Summary!$B$35</f>
        <v>2100.0888</v>
      </c>
      <c r="D37" s="213">
        <f>SUM(D31:D36)</f>
        <v>0</v>
      </c>
      <c r="E37" s="212">
        <f>SUM(E31:E36)*12*Summary!$B$35</f>
        <v>2100.0888</v>
      </c>
      <c r="F37" s="213">
        <f>SUM(F31:F36)</f>
        <v>0</v>
      </c>
      <c r="G37" s="212">
        <f>SUM(G31:G36)*12*Summary!$B$35</f>
        <v>2100.0888</v>
      </c>
      <c r="H37" s="213">
        <f>SUM(H31:H36)</f>
        <v>0</v>
      </c>
      <c r="I37" s="212">
        <f>SUM(I31:I36)*12*Summary!$B$35</f>
        <v>2100.0888</v>
      </c>
      <c r="J37" s="213">
        <f>SUM(J31:J36)</f>
        <v>0</v>
      </c>
      <c r="K37" s="212">
        <f>SUM(K31:K36)*12*Summary!$B$35</f>
        <v>2100.0888</v>
      </c>
      <c r="L37" s="214"/>
      <c r="M37" s="215">
        <f xml:space="preserve"> SUM(J37,H37,F37,D37,B37)</f>
        <v>34377.942857142858</v>
      </c>
      <c r="N37" s="216">
        <f>SUM(K37,I37,G37,E37,C37)</f>
        <v>10500.444</v>
      </c>
      <c r="O37" s="217"/>
      <c r="P37" s="212">
        <f>SUM(P31:P36)*12*Summary!$B$35</f>
        <v>2879.154</v>
      </c>
      <c r="Q37" s="212">
        <f>SUM(Q31:Q36)*12*Summary!$B$35</f>
        <v>2879.154</v>
      </c>
      <c r="R37" s="212">
        <f>SUM(R31:R36)*12*Summary!$B$35</f>
        <v>2879.154</v>
      </c>
      <c r="S37" s="212">
        <f>SUM(S31:S36)*12*Summary!$B$35</f>
        <v>2879.154</v>
      </c>
      <c r="T37" s="212">
        <f>SUM(T31:T36)*12*Summary!$B$35</f>
        <v>2879.154</v>
      </c>
      <c r="U37" s="214"/>
      <c r="V37" s="218">
        <f>SUM(P37,T37,S37,R37,Q37)</f>
        <v>14395.77</v>
      </c>
    </row>
    <row r="38" spans="1:22" ht="15.75" thickBot="1" x14ac:dyDescent="0.3">
      <c r="A38" s="177" t="s">
        <v>76</v>
      </c>
      <c r="B38" s="226"/>
      <c r="C38" s="227"/>
      <c r="D38" s="227"/>
      <c r="E38" s="227"/>
      <c r="F38" s="227"/>
      <c r="G38" s="227"/>
      <c r="H38" s="227"/>
      <c r="I38" s="227"/>
      <c r="J38" s="227"/>
      <c r="K38" s="228"/>
      <c r="L38" s="229"/>
      <c r="M38" s="230"/>
      <c r="N38" s="227"/>
      <c r="O38" s="231"/>
      <c r="P38" s="227"/>
      <c r="Q38" s="227"/>
      <c r="R38" s="227"/>
      <c r="S38" s="227"/>
      <c r="T38" s="227"/>
      <c r="U38" s="229"/>
      <c r="V38" s="227"/>
    </row>
    <row r="39" spans="1:22" s="156" customFormat="1" ht="15.75" thickBot="1" x14ac:dyDescent="0.3">
      <c r="A39" s="58" t="s">
        <v>195</v>
      </c>
      <c r="B39" s="374">
        <v>34377.942857142858</v>
      </c>
      <c r="C39" s="414">
        <v>6.1999999999999998E-3</v>
      </c>
      <c r="D39" s="418"/>
      <c r="E39" s="414">
        <v>6.1999999999999998E-3</v>
      </c>
      <c r="F39" s="418"/>
      <c r="G39" s="414">
        <v>6.1999999999999998E-3</v>
      </c>
      <c r="H39" s="418"/>
      <c r="I39" s="414">
        <v>6.1999999999999998E-3</v>
      </c>
      <c r="J39" s="418"/>
      <c r="K39" s="414">
        <v>6.1999999999999998E-3</v>
      </c>
      <c r="L39" s="377"/>
      <c r="M39" s="200"/>
      <c r="N39" s="200"/>
      <c r="O39" s="378"/>
      <c r="P39" s="414">
        <v>8.5000000000000006E-3</v>
      </c>
      <c r="Q39" s="414">
        <v>8.5000000000000006E-3</v>
      </c>
      <c r="R39" s="414">
        <v>8.5000000000000006E-3</v>
      </c>
      <c r="S39" s="414">
        <v>8.5000000000000006E-3</v>
      </c>
      <c r="T39" s="414">
        <v>8.5000000000000006E-3</v>
      </c>
      <c r="U39" s="199"/>
      <c r="V39" s="200"/>
    </row>
    <row r="40" spans="1:22" s="156" customFormat="1" ht="15.75" thickBot="1" x14ac:dyDescent="0.3">
      <c r="A40" s="58" t="s">
        <v>63</v>
      </c>
      <c r="B40" s="196"/>
      <c r="C40" s="197"/>
      <c r="D40" s="196"/>
      <c r="E40" s="197"/>
      <c r="F40" s="196"/>
      <c r="G40" s="197"/>
      <c r="H40" s="196"/>
      <c r="I40" s="197"/>
      <c r="J40" s="196"/>
      <c r="K40" s="198"/>
      <c r="L40" s="199"/>
      <c r="M40" s="200"/>
      <c r="N40" s="200"/>
      <c r="O40" s="201"/>
      <c r="P40" s="197"/>
      <c r="Q40" s="197"/>
      <c r="R40" s="197"/>
      <c r="S40" s="197"/>
      <c r="T40" s="197"/>
      <c r="U40" s="199"/>
      <c r="V40" s="202"/>
    </row>
    <row r="41" spans="1:22" s="156" customFormat="1" ht="15.75" thickBot="1" x14ac:dyDescent="0.3">
      <c r="A41" s="58" t="s">
        <v>63</v>
      </c>
      <c r="B41" s="203"/>
      <c r="C41" s="204"/>
      <c r="D41" s="203"/>
      <c r="E41" s="204"/>
      <c r="F41" s="203"/>
      <c r="G41" s="204"/>
      <c r="H41" s="203"/>
      <c r="I41" s="204"/>
      <c r="J41" s="203"/>
      <c r="K41" s="205"/>
      <c r="L41" s="199"/>
      <c r="M41" s="200"/>
      <c r="N41" s="200"/>
      <c r="O41" s="201"/>
      <c r="P41" s="204"/>
      <c r="Q41" s="204"/>
      <c r="R41" s="204"/>
      <c r="S41" s="204"/>
      <c r="T41" s="204"/>
      <c r="U41" s="199"/>
      <c r="V41" s="202"/>
    </row>
    <row r="42" spans="1:22" s="156" customFormat="1" ht="15.75" thickBot="1" x14ac:dyDescent="0.3">
      <c r="A42" s="58" t="s">
        <v>63</v>
      </c>
      <c r="B42" s="203"/>
      <c r="C42" s="204"/>
      <c r="D42" s="203"/>
      <c r="E42" s="204"/>
      <c r="F42" s="203"/>
      <c r="G42" s="204"/>
      <c r="H42" s="203"/>
      <c r="I42" s="204"/>
      <c r="J42" s="203"/>
      <c r="K42" s="205"/>
      <c r="L42" s="199"/>
      <c r="M42" s="200"/>
      <c r="N42" s="200"/>
      <c r="O42" s="201"/>
      <c r="P42" s="204"/>
      <c r="Q42" s="204"/>
      <c r="R42" s="204"/>
      <c r="S42" s="204"/>
      <c r="T42" s="204"/>
      <c r="U42" s="199"/>
      <c r="V42" s="202"/>
    </row>
    <row r="43" spans="1:22" s="156" customFormat="1" ht="15.75" thickBot="1" x14ac:dyDescent="0.3">
      <c r="A43" s="58" t="s">
        <v>63</v>
      </c>
      <c r="B43" s="196"/>
      <c r="C43" s="197"/>
      <c r="D43" s="196"/>
      <c r="E43" s="197"/>
      <c r="F43" s="196"/>
      <c r="G43" s="197"/>
      <c r="H43" s="196"/>
      <c r="I43" s="197"/>
      <c r="J43" s="196"/>
      <c r="K43" s="198"/>
      <c r="L43" s="199"/>
      <c r="M43" s="200"/>
      <c r="N43" s="200"/>
      <c r="O43" s="201"/>
      <c r="P43" s="197"/>
      <c r="Q43" s="197"/>
      <c r="R43" s="197"/>
      <c r="S43" s="197"/>
      <c r="T43" s="197"/>
      <c r="U43" s="199"/>
      <c r="V43" s="202"/>
    </row>
    <row r="44" spans="1:22" s="156" customFormat="1" ht="15.75" thickBot="1" x14ac:dyDescent="0.3">
      <c r="A44" s="59" t="s">
        <v>63</v>
      </c>
      <c r="B44" s="206"/>
      <c r="C44" s="207"/>
      <c r="D44" s="206"/>
      <c r="E44" s="207"/>
      <c r="F44" s="206"/>
      <c r="G44" s="207"/>
      <c r="H44" s="206"/>
      <c r="I44" s="207"/>
      <c r="J44" s="206"/>
      <c r="K44" s="208"/>
      <c r="L44" s="199"/>
      <c r="M44" s="209"/>
      <c r="N44" s="209"/>
      <c r="O44" s="201"/>
      <c r="P44" s="207"/>
      <c r="Q44" s="207"/>
      <c r="R44" s="207"/>
      <c r="S44" s="207"/>
      <c r="T44" s="207"/>
      <c r="U44" s="199"/>
      <c r="V44" s="210"/>
    </row>
    <row r="45" spans="1:22" s="50" customFormat="1" ht="15.75" thickBot="1" x14ac:dyDescent="0.3">
      <c r="A45" s="175" t="s">
        <v>101</v>
      </c>
      <c r="B45" s="211">
        <f>SUM(B39:B44)</f>
        <v>34377.942857142858</v>
      </c>
      <c r="C45" s="212">
        <f>SUM(C39:C44)*12*Summary!$B$36</f>
        <v>13423.471199999998</v>
      </c>
      <c r="D45" s="213">
        <f>SUM(D39:D44)</f>
        <v>0</v>
      </c>
      <c r="E45" s="212">
        <f>SUM(E39:E44)*12*Summary!$B$36</f>
        <v>13423.471199999998</v>
      </c>
      <c r="F45" s="213">
        <f>SUM(F39:F44)</f>
        <v>0</v>
      </c>
      <c r="G45" s="212">
        <f>SUM(G39:G44)*12*Summary!$B$36</f>
        <v>13423.471199999998</v>
      </c>
      <c r="H45" s="213">
        <f>SUM(H39:H44)</f>
        <v>0</v>
      </c>
      <c r="I45" s="212">
        <f>SUM(I39:I44)*12*Summary!$B$36</f>
        <v>13423.471199999998</v>
      </c>
      <c r="J45" s="213">
        <f>SUM(J39:J44)</f>
        <v>0</v>
      </c>
      <c r="K45" s="212">
        <f>SUM(K39:K44)*12*Summary!$B$36</f>
        <v>13423.471199999998</v>
      </c>
      <c r="L45" s="214"/>
      <c r="M45" s="215">
        <f xml:space="preserve"> SUM(J45,H45,F45,D45,B45)</f>
        <v>34377.942857142858</v>
      </c>
      <c r="N45" s="216">
        <f>SUM(K45,I45,G45,E45,C45)</f>
        <v>67117.355999999985</v>
      </c>
      <c r="O45" s="217"/>
      <c r="P45" s="212">
        <f>SUM(P39:P44)*12*Summary!$B$36</f>
        <v>18403.146000000001</v>
      </c>
      <c r="Q45" s="212">
        <f>SUM(Q39:Q44)*12*Summary!$B$36</f>
        <v>18403.146000000001</v>
      </c>
      <c r="R45" s="212">
        <f>SUM(R39:R44)*12*Summary!$B$36</f>
        <v>18403.146000000001</v>
      </c>
      <c r="S45" s="212">
        <f>SUM(S39:S44)*12*Summary!$B$36</f>
        <v>18403.146000000001</v>
      </c>
      <c r="T45" s="212">
        <f>SUM(T39:T44)*12*Summary!$B$36</f>
        <v>18403.146000000001</v>
      </c>
      <c r="U45" s="214"/>
      <c r="V45" s="218">
        <f>SUM(P45,T45,S45,R45,Q45)</f>
        <v>92015.73000000001</v>
      </c>
    </row>
    <row r="46" spans="1:22" ht="15.75" thickBot="1" x14ac:dyDescent="0.3">
      <c r="A46" s="177" t="s">
        <v>77</v>
      </c>
      <c r="B46" s="226"/>
      <c r="C46" s="227"/>
      <c r="D46" s="227"/>
      <c r="E46" s="227"/>
      <c r="F46" s="227"/>
      <c r="G46" s="227"/>
      <c r="H46" s="227"/>
      <c r="I46" s="227"/>
      <c r="J46" s="227"/>
      <c r="K46" s="228"/>
      <c r="L46" s="229"/>
      <c r="M46" s="230"/>
      <c r="N46" s="233"/>
      <c r="O46" s="231"/>
      <c r="P46" s="227"/>
      <c r="Q46" s="227"/>
      <c r="R46" s="227"/>
      <c r="S46" s="227"/>
      <c r="T46" s="233"/>
      <c r="U46" s="229"/>
      <c r="V46" s="233"/>
    </row>
    <row r="47" spans="1:22" s="156" customFormat="1" ht="15.75" thickBot="1" x14ac:dyDescent="0.3">
      <c r="A47" s="58" t="s">
        <v>195</v>
      </c>
      <c r="B47" s="374">
        <v>34377.942857142858</v>
      </c>
      <c r="C47" s="414">
        <v>6.1999999999999998E-3</v>
      </c>
      <c r="D47" s="418"/>
      <c r="E47" s="414">
        <v>6.1999999999999998E-3</v>
      </c>
      <c r="F47" s="418"/>
      <c r="G47" s="414">
        <v>6.1999999999999998E-3</v>
      </c>
      <c r="H47" s="418"/>
      <c r="I47" s="414">
        <v>6.1999999999999998E-3</v>
      </c>
      <c r="J47" s="418"/>
      <c r="K47" s="414">
        <v>6.1999999999999998E-3</v>
      </c>
      <c r="L47" s="377"/>
      <c r="M47" s="200"/>
      <c r="N47" s="200"/>
      <c r="O47" s="378"/>
      <c r="P47" s="414">
        <v>8.5000000000000006E-3</v>
      </c>
      <c r="Q47" s="414">
        <v>8.5000000000000006E-3</v>
      </c>
      <c r="R47" s="414">
        <v>8.5000000000000006E-3</v>
      </c>
      <c r="S47" s="414">
        <v>8.5000000000000006E-3</v>
      </c>
      <c r="T47" s="414">
        <v>8.5000000000000006E-3</v>
      </c>
      <c r="U47" s="199"/>
      <c r="V47" s="200"/>
    </row>
    <row r="48" spans="1:22" s="156" customFormat="1" ht="15.75" thickBot="1" x14ac:dyDescent="0.3">
      <c r="A48" s="58" t="s">
        <v>63</v>
      </c>
      <c r="B48" s="196"/>
      <c r="C48" s="197"/>
      <c r="D48" s="196"/>
      <c r="E48" s="197"/>
      <c r="F48" s="196"/>
      <c r="G48" s="197"/>
      <c r="H48" s="196"/>
      <c r="I48" s="197"/>
      <c r="J48" s="196"/>
      <c r="K48" s="198"/>
      <c r="L48" s="199"/>
      <c r="M48" s="200"/>
      <c r="N48" s="200"/>
      <c r="O48" s="201"/>
      <c r="P48" s="197"/>
      <c r="Q48" s="197"/>
      <c r="R48" s="197"/>
      <c r="S48" s="197"/>
      <c r="T48" s="197"/>
      <c r="U48" s="199"/>
      <c r="V48" s="202"/>
    </row>
    <row r="49" spans="1:22" s="156" customFormat="1" ht="15.75" thickBot="1" x14ac:dyDescent="0.3">
      <c r="A49" s="58" t="s">
        <v>63</v>
      </c>
      <c r="B49" s="203"/>
      <c r="C49" s="204"/>
      <c r="D49" s="203"/>
      <c r="E49" s="204"/>
      <c r="F49" s="203"/>
      <c r="G49" s="204"/>
      <c r="H49" s="203"/>
      <c r="I49" s="204"/>
      <c r="J49" s="203"/>
      <c r="K49" s="205"/>
      <c r="L49" s="199"/>
      <c r="M49" s="200"/>
      <c r="N49" s="200"/>
      <c r="O49" s="201"/>
      <c r="P49" s="204"/>
      <c r="Q49" s="204"/>
      <c r="R49" s="204"/>
      <c r="S49" s="204"/>
      <c r="T49" s="204"/>
      <c r="U49" s="199"/>
      <c r="V49" s="202"/>
    </row>
    <row r="50" spans="1:22" s="156" customFormat="1" ht="15.75" thickBot="1" x14ac:dyDescent="0.3">
      <c r="A50" s="58" t="s">
        <v>63</v>
      </c>
      <c r="B50" s="203"/>
      <c r="C50" s="204"/>
      <c r="D50" s="203"/>
      <c r="E50" s="204"/>
      <c r="F50" s="203"/>
      <c r="G50" s="204"/>
      <c r="H50" s="203"/>
      <c r="I50" s="204"/>
      <c r="J50" s="203"/>
      <c r="K50" s="205"/>
      <c r="L50" s="199"/>
      <c r="M50" s="200"/>
      <c r="N50" s="200"/>
      <c r="O50" s="201"/>
      <c r="P50" s="204"/>
      <c r="Q50" s="204"/>
      <c r="R50" s="204"/>
      <c r="S50" s="204"/>
      <c r="T50" s="204"/>
      <c r="U50" s="199"/>
      <c r="V50" s="202"/>
    </row>
    <row r="51" spans="1:22" s="156" customFormat="1" ht="15.75" thickBot="1" x14ac:dyDescent="0.3">
      <c r="A51" s="58" t="s">
        <v>63</v>
      </c>
      <c r="B51" s="196"/>
      <c r="C51" s="197"/>
      <c r="D51" s="196"/>
      <c r="E51" s="197"/>
      <c r="F51" s="196"/>
      <c r="G51" s="197"/>
      <c r="H51" s="196"/>
      <c r="I51" s="197"/>
      <c r="J51" s="196"/>
      <c r="K51" s="198"/>
      <c r="L51" s="199"/>
      <c r="M51" s="200"/>
      <c r="N51" s="200"/>
      <c r="O51" s="201"/>
      <c r="P51" s="197"/>
      <c r="Q51" s="197"/>
      <c r="R51" s="197"/>
      <c r="S51" s="197"/>
      <c r="T51" s="197"/>
      <c r="U51" s="199"/>
      <c r="V51" s="202"/>
    </row>
    <row r="52" spans="1:22" s="156" customFormat="1" ht="15.75" thickBot="1" x14ac:dyDescent="0.3">
      <c r="A52" s="59" t="s">
        <v>63</v>
      </c>
      <c r="B52" s="206"/>
      <c r="C52" s="207"/>
      <c r="D52" s="206"/>
      <c r="E52" s="207"/>
      <c r="F52" s="206"/>
      <c r="G52" s="207"/>
      <c r="H52" s="206"/>
      <c r="I52" s="207"/>
      <c r="J52" s="206"/>
      <c r="K52" s="208"/>
      <c r="L52" s="199"/>
      <c r="M52" s="209"/>
      <c r="N52" s="209"/>
      <c r="O52" s="201"/>
      <c r="P52" s="207"/>
      <c r="Q52" s="207"/>
      <c r="R52" s="207"/>
      <c r="S52" s="207"/>
      <c r="T52" s="207"/>
      <c r="U52" s="199"/>
      <c r="V52" s="210"/>
    </row>
    <row r="53" spans="1:22" s="50" customFormat="1" ht="15.75" thickBot="1" x14ac:dyDescent="0.3">
      <c r="A53" s="175" t="s">
        <v>104</v>
      </c>
      <c r="B53" s="234">
        <f>SUM(B47:B52)</f>
        <v>34377.942857142858</v>
      </c>
      <c r="C53" s="212">
        <f>SUM(C47:C52)*12*Summary!$B$37</f>
        <v>8496.7031999999999</v>
      </c>
      <c r="D53" s="213">
        <f>SUM(D47:D52)</f>
        <v>0</v>
      </c>
      <c r="E53" s="212">
        <f>SUM(E47:E52)*12*Summary!$B$37</f>
        <v>8496.7031999999999</v>
      </c>
      <c r="F53" s="213">
        <f>SUM(F47:F52)</f>
        <v>0</v>
      </c>
      <c r="G53" s="212">
        <f>SUM(G47:G52)*12*Summary!$B$37</f>
        <v>8496.7031999999999</v>
      </c>
      <c r="H53" s="213">
        <f>SUM(H47:H52)</f>
        <v>0</v>
      </c>
      <c r="I53" s="212">
        <f>SUM(I47:I52)*12*Summary!$B$37</f>
        <v>8496.7031999999999</v>
      </c>
      <c r="J53" s="213">
        <f>SUM(J47:J52)</f>
        <v>0</v>
      </c>
      <c r="K53" s="212">
        <f>SUM(K47:K52)*12*Summary!$B$37</f>
        <v>8496.7031999999999</v>
      </c>
      <c r="L53" s="214"/>
      <c r="M53" s="215">
        <f xml:space="preserve"> SUM(J53,H53,F53,D53,B53)</f>
        <v>34377.942857142858</v>
      </c>
      <c r="N53" s="216">
        <f>SUM(K53,I53,G53,E53,C53)</f>
        <v>42483.516000000003</v>
      </c>
      <c r="O53" s="217"/>
      <c r="P53" s="212">
        <f>SUM(P47:P52)*12*Summary!$B$37</f>
        <v>11648.706</v>
      </c>
      <c r="Q53" s="212">
        <f>SUM(Q47:Q52)*12*Summary!$B$37</f>
        <v>11648.706</v>
      </c>
      <c r="R53" s="212">
        <f>SUM(R47:R52)*12*Summary!$B$37</f>
        <v>11648.706</v>
      </c>
      <c r="S53" s="212">
        <f>SUM(S47:S52)*12*Summary!$B$37</f>
        <v>11648.706</v>
      </c>
      <c r="T53" s="212">
        <f>SUM(T47:T52)*12*Summary!$B$37</f>
        <v>11648.706</v>
      </c>
      <c r="U53" s="214"/>
      <c r="V53" s="218">
        <f>SUM(P53,T53,S53,R53,Q53)</f>
        <v>58243.53</v>
      </c>
    </row>
    <row r="54" spans="1:22" ht="15.75" thickBot="1" x14ac:dyDescent="0.3">
      <c r="A54" s="177" t="s">
        <v>78</v>
      </c>
      <c r="B54" s="226"/>
      <c r="C54" s="227"/>
      <c r="D54" s="227"/>
      <c r="E54" s="227"/>
      <c r="F54" s="227"/>
      <c r="G54" s="227"/>
      <c r="H54" s="227"/>
      <c r="I54" s="227"/>
      <c r="J54" s="227"/>
      <c r="K54" s="228"/>
      <c r="L54" s="229"/>
      <c r="M54" s="230"/>
      <c r="N54" s="233"/>
      <c r="O54" s="231"/>
      <c r="P54" s="227"/>
      <c r="Q54" s="227"/>
      <c r="R54" s="227"/>
      <c r="S54" s="227"/>
      <c r="T54" s="235"/>
      <c r="U54" s="229"/>
      <c r="V54" s="233"/>
    </row>
    <row r="55" spans="1:22" s="156" customFormat="1" ht="15.75" thickBot="1" x14ac:dyDescent="0.3">
      <c r="A55" s="58" t="s">
        <v>195</v>
      </c>
      <c r="B55" s="374">
        <v>34377.942857142858</v>
      </c>
      <c r="C55" s="414">
        <v>6.1999999999999998E-3</v>
      </c>
      <c r="D55" s="418"/>
      <c r="E55" s="414">
        <v>6.1999999999999998E-3</v>
      </c>
      <c r="F55" s="418"/>
      <c r="G55" s="414">
        <v>6.1999999999999998E-3</v>
      </c>
      <c r="H55" s="418"/>
      <c r="I55" s="414">
        <v>6.1999999999999998E-3</v>
      </c>
      <c r="J55" s="418"/>
      <c r="K55" s="414">
        <v>6.1999999999999998E-3</v>
      </c>
      <c r="L55" s="377"/>
      <c r="M55" s="200"/>
      <c r="N55" s="200"/>
      <c r="O55" s="378"/>
      <c r="P55" s="414">
        <v>8.5000000000000006E-3</v>
      </c>
      <c r="Q55" s="414">
        <v>8.5000000000000006E-3</v>
      </c>
      <c r="R55" s="414">
        <v>8.5000000000000006E-3</v>
      </c>
      <c r="S55" s="414">
        <v>8.5000000000000006E-3</v>
      </c>
      <c r="T55" s="414">
        <v>8.5000000000000006E-3</v>
      </c>
      <c r="U55" s="199"/>
      <c r="V55" s="200"/>
    </row>
    <row r="56" spans="1:22" s="156" customFormat="1" ht="15.75" thickBot="1" x14ac:dyDescent="0.3">
      <c r="A56" s="58" t="s">
        <v>63</v>
      </c>
      <c r="B56" s="196"/>
      <c r="C56" s="197"/>
      <c r="D56" s="196"/>
      <c r="E56" s="197"/>
      <c r="F56" s="196"/>
      <c r="G56" s="197"/>
      <c r="H56" s="196"/>
      <c r="I56" s="197"/>
      <c r="J56" s="196"/>
      <c r="K56" s="198"/>
      <c r="L56" s="199"/>
      <c r="M56" s="200"/>
      <c r="N56" s="200"/>
      <c r="O56" s="201"/>
      <c r="P56" s="197"/>
      <c r="Q56" s="197"/>
      <c r="R56" s="197"/>
      <c r="S56" s="197"/>
      <c r="T56" s="197"/>
      <c r="U56" s="199"/>
      <c r="V56" s="202"/>
    </row>
    <row r="57" spans="1:22" s="156" customFormat="1" ht="15.75" thickBot="1" x14ac:dyDescent="0.3">
      <c r="A57" s="58" t="s">
        <v>63</v>
      </c>
      <c r="B57" s="203"/>
      <c r="C57" s="204"/>
      <c r="D57" s="203"/>
      <c r="E57" s="204"/>
      <c r="F57" s="203"/>
      <c r="G57" s="204"/>
      <c r="H57" s="203"/>
      <c r="I57" s="204"/>
      <c r="J57" s="203"/>
      <c r="K57" s="205"/>
      <c r="L57" s="199"/>
      <c r="M57" s="200"/>
      <c r="N57" s="200"/>
      <c r="O57" s="201"/>
      <c r="P57" s="204"/>
      <c r="Q57" s="204"/>
      <c r="R57" s="204"/>
      <c r="S57" s="204"/>
      <c r="T57" s="204"/>
      <c r="U57" s="199"/>
      <c r="V57" s="202"/>
    </row>
    <row r="58" spans="1:22" s="156" customFormat="1" ht="15.75" thickBot="1" x14ac:dyDescent="0.3">
      <c r="A58" s="58" t="s">
        <v>63</v>
      </c>
      <c r="B58" s="203"/>
      <c r="C58" s="204"/>
      <c r="D58" s="203"/>
      <c r="E58" s="204"/>
      <c r="F58" s="203"/>
      <c r="G58" s="204"/>
      <c r="H58" s="203"/>
      <c r="I58" s="204"/>
      <c r="J58" s="203"/>
      <c r="K58" s="205"/>
      <c r="L58" s="199"/>
      <c r="M58" s="200"/>
      <c r="N58" s="200"/>
      <c r="O58" s="201"/>
      <c r="P58" s="204"/>
      <c r="Q58" s="204"/>
      <c r="R58" s="204"/>
      <c r="S58" s="204"/>
      <c r="T58" s="204"/>
      <c r="U58" s="199"/>
      <c r="V58" s="202"/>
    </row>
    <row r="59" spans="1:22" s="156" customFormat="1" ht="15.75" thickBot="1" x14ac:dyDescent="0.3">
      <c r="A59" s="58" t="s">
        <v>63</v>
      </c>
      <c r="B59" s="196"/>
      <c r="C59" s="197"/>
      <c r="D59" s="196"/>
      <c r="E59" s="197"/>
      <c r="F59" s="196"/>
      <c r="G59" s="197"/>
      <c r="H59" s="196"/>
      <c r="I59" s="197"/>
      <c r="J59" s="196"/>
      <c r="K59" s="198"/>
      <c r="L59" s="199"/>
      <c r="M59" s="200"/>
      <c r="N59" s="200"/>
      <c r="O59" s="201"/>
      <c r="P59" s="197"/>
      <c r="Q59" s="197"/>
      <c r="R59" s="197"/>
      <c r="S59" s="197"/>
      <c r="T59" s="197"/>
      <c r="U59" s="199"/>
      <c r="V59" s="202"/>
    </row>
    <row r="60" spans="1:22" s="156" customFormat="1" ht="15.75" thickBot="1" x14ac:dyDescent="0.3">
      <c r="A60" s="59" t="s">
        <v>63</v>
      </c>
      <c r="B60" s="206"/>
      <c r="C60" s="207"/>
      <c r="D60" s="206"/>
      <c r="E60" s="207"/>
      <c r="F60" s="206"/>
      <c r="G60" s="207"/>
      <c r="H60" s="206"/>
      <c r="I60" s="207"/>
      <c r="J60" s="206"/>
      <c r="K60" s="208"/>
      <c r="L60" s="199"/>
      <c r="M60" s="209"/>
      <c r="N60" s="209"/>
      <c r="O60" s="201"/>
      <c r="P60" s="207"/>
      <c r="Q60" s="207"/>
      <c r="R60" s="207"/>
      <c r="S60" s="207"/>
      <c r="T60" s="207"/>
      <c r="U60" s="199"/>
      <c r="V60" s="210"/>
    </row>
    <row r="61" spans="1:22" s="50" customFormat="1" ht="15.75" thickBot="1" x14ac:dyDescent="0.3">
      <c r="A61" s="175" t="s">
        <v>102</v>
      </c>
      <c r="B61" s="211">
        <f>SUM(B55:B60)</f>
        <v>34377.942857142858</v>
      </c>
      <c r="C61" s="212">
        <f>SUM(C55:C60)*12*Summary!$B$38</f>
        <v>4694.6399999999994</v>
      </c>
      <c r="D61" s="213">
        <f>SUM(D55:D60)</f>
        <v>0</v>
      </c>
      <c r="E61" s="212">
        <f>SUM(E55:E60)*12*Summary!$B$38</f>
        <v>4694.6399999999994</v>
      </c>
      <c r="F61" s="213">
        <f>SUM(F55:F60)</f>
        <v>0</v>
      </c>
      <c r="G61" s="212">
        <f>SUM(G55:G60)*12*Summary!$B$38</f>
        <v>4694.6399999999994</v>
      </c>
      <c r="H61" s="213">
        <f>SUM(H55:H60)</f>
        <v>0</v>
      </c>
      <c r="I61" s="212">
        <f>SUM(I55:I60)*12*Summary!$B$38</f>
        <v>4694.6399999999994</v>
      </c>
      <c r="J61" s="213">
        <f>SUM(J55:J60)</f>
        <v>0</v>
      </c>
      <c r="K61" s="212">
        <f>SUM(K55:K60)*12*Summary!$B$38</f>
        <v>4694.6399999999994</v>
      </c>
      <c r="L61" s="214"/>
      <c r="M61" s="215">
        <f xml:space="preserve"> SUM(J61,H61,F61,D61,B61)</f>
        <v>34377.942857142858</v>
      </c>
      <c r="N61" s="216">
        <f>SUM(K61,I61,G61,E61,C61)</f>
        <v>23473.199999999997</v>
      </c>
      <c r="O61" s="217"/>
      <c r="P61" s="212">
        <f>SUM(P55:P60)*12*Summary!$B$38</f>
        <v>6436.2000000000007</v>
      </c>
      <c r="Q61" s="212">
        <f>SUM(Q55:Q60)*12*Summary!$B$38</f>
        <v>6436.2000000000007</v>
      </c>
      <c r="R61" s="212">
        <f>SUM(R55:R60)*12*Summary!$B$38</f>
        <v>6436.2000000000007</v>
      </c>
      <c r="S61" s="212">
        <f>SUM(S55:S60)*12*Summary!$B$38</f>
        <v>6436.2000000000007</v>
      </c>
      <c r="T61" s="212">
        <f>SUM(T55:T60)*12*Summary!$B$38</f>
        <v>6436.2000000000007</v>
      </c>
      <c r="U61" s="214"/>
      <c r="V61" s="218">
        <f>SUM(P61,T61,S61,R61,Q61)</f>
        <v>32181.000000000004</v>
      </c>
    </row>
    <row r="62" spans="1:22" ht="15.75" thickBot="1" x14ac:dyDescent="0.3">
      <c r="A62" s="178" t="s">
        <v>87</v>
      </c>
      <c r="B62" s="236">
        <f t="shared" ref="B62:K62" si="0">SUM(B13+B21+B29+B37+B45+B53+B61)</f>
        <v>240645.6</v>
      </c>
      <c r="C62" s="236">
        <f t="shared" si="0"/>
        <v>143537.5392</v>
      </c>
      <c r="D62" s="236">
        <f t="shared" si="0"/>
        <v>0</v>
      </c>
      <c r="E62" s="236">
        <f t="shared" si="0"/>
        <v>143537.5392</v>
      </c>
      <c r="F62" s="236">
        <f t="shared" si="0"/>
        <v>0</v>
      </c>
      <c r="G62" s="236">
        <f t="shared" si="0"/>
        <v>143537.5392</v>
      </c>
      <c r="H62" s="236">
        <f t="shared" si="0"/>
        <v>0</v>
      </c>
      <c r="I62" s="236">
        <f t="shared" si="0"/>
        <v>143537.5392</v>
      </c>
      <c r="J62" s="236">
        <f t="shared" si="0"/>
        <v>0</v>
      </c>
      <c r="K62" s="237">
        <f t="shared" si="0"/>
        <v>143537.5392</v>
      </c>
      <c r="L62" s="238"/>
      <c r="M62" s="236">
        <f>SUM(M13+M21+M29+M37+M45+M53+M61)</f>
        <v>240645.6</v>
      </c>
      <c r="N62" s="236">
        <f>SUM(N13+N21+N29+N37+N45+N53+N61)</f>
        <v>717687.696</v>
      </c>
      <c r="O62" s="239"/>
      <c r="P62" s="236">
        <f>SUM(P13+P21+P29+P37+P45+P53+P61)</f>
        <v>196785.33600000004</v>
      </c>
      <c r="Q62" s="236">
        <f>SUM(Q13+Q21+Q29+Q37+Q45+Q53+Q61)</f>
        <v>196785.33600000004</v>
      </c>
      <c r="R62" s="236">
        <f>SUM(R13+R21+R29+R37+R45+R53+R61)</f>
        <v>196785.33600000004</v>
      </c>
      <c r="S62" s="236">
        <f>SUM(S13+S21+S29+S37+S45+S53+S61)</f>
        <v>196785.33600000004</v>
      </c>
      <c r="T62" s="236">
        <f>SUM(T13+T21+T29+T37+T45+T53+T61)</f>
        <v>196785.33600000004</v>
      </c>
      <c r="U62" s="238"/>
      <c r="V62" s="236">
        <f>SUM(V13+V21+V29+V37+V45+V53+V61)</f>
        <v>983926.68000000017</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6"/>
      <c r="B64" s="337"/>
      <c r="C64" s="337"/>
      <c r="D64" s="337"/>
      <c r="E64" s="337"/>
      <c r="K64" s="46"/>
      <c r="L64" s="67"/>
      <c r="M64" s="46"/>
      <c r="N64" s="46"/>
      <c r="O64" s="67"/>
      <c r="P64" s="46"/>
      <c r="Q64" s="46"/>
      <c r="R64" s="46"/>
      <c r="U64" s="67"/>
      <c r="V64" s="46"/>
    </row>
  </sheetData>
  <sheetProtection password="D918" sheet="1" insertRows="0" selectLockedCells="1"/>
  <mergeCells count="13">
    <mergeCell ref="B1:T1"/>
    <mergeCell ref="B2:T2"/>
    <mergeCell ref="A3:A5"/>
    <mergeCell ref="M3:N3"/>
    <mergeCell ref="P3:T3"/>
    <mergeCell ref="M4:N4"/>
    <mergeCell ref="A64:E64"/>
    <mergeCell ref="J4:K4"/>
    <mergeCell ref="B3:K3"/>
    <mergeCell ref="B4:C4"/>
    <mergeCell ref="D4:E4"/>
    <mergeCell ref="F4:G4"/>
    <mergeCell ref="H4:I4"/>
  </mergeCells>
  <printOptions gridLines="1"/>
  <pageMargins left="0.25" right="0.25" top="0.75" bottom="0.75" header="0.3" footer="0.3"/>
  <pageSetup paperSize="5" scale="51" orientation="landscape" r:id="rId1"/>
  <headerFooter>
    <oddHeader>&amp;C&amp;"-,Bold"&amp;16 6264 Z1 BAFO Cost Proposal Option C</oddHeader>
    <oddFooter>&amp;L&amp;A&amp;C&amp;P&amp;R&amp;D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0.249977111117893"/>
    <pageSetUpPr fitToPage="1"/>
  </sheetPr>
  <dimension ref="A1:V64"/>
  <sheetViews>
    <sheetView view="pageLayout" topLeftCell="A4" zoomScale="70" zoomScaleNormal="60" zoomScalePageLayoutView="70" workbookViewId="0">
      <selection activeCell="A55" sqref="A55:T57"/>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1" style="55" hidden="1" customWidth="1"/>
    <col min="22" max="22" width="20.28515625" hidden="1" customWidth="1"/>
  </cols>
  <sheetData>
    <row r="1" spans="1:22" x14ac:dyDescent="0.25">
      <c r="A1" s="179" t="s">
        <v>60</v>
      </c>
      <c r="B1" s="354" t="str">
        <f>Summary!B2</f>
        <v>Hamilton NG911, Inc.</v>
      </c>
      <c r="C1" s="355"/>
      <c r="D1" s="355"/>
      <c r="E1" s="355"/>
      <c r="F1" s="355"/>
      <c r="G1" s="355"/>
      <c r="H1" s="355"/>
      <c r="I1" s="355"/>
      <c r="J1" s="355"/>
      <c r="K1" s="355"/>
      <c r="L1" s="355"/>
      <c r="M1" s="355"/>
      <c r="N1" s="355"/>
      <c r="O1" s="355"/>
      <c r="P1" s="355"/>
      <c r="Q1" s="355"/>
      <c r="R1" s="355"/>
      <c r="S1" s="355"/>
      <c r="T1" s="355"/>
      <c r="U1"/>
    </row>
    <row r="2" spans="1:22" ht="15.75" thickBot="1" x14ac:dyDescent="0.3">
      <c r="A2" s="180" t="s">
        <v>9</v>
      </c>
      <c r="B2" s="356">
        <f>Summary!B3</f>
        <v>44082</v>
      </c>
      <c r="C2" s="357"/>
      <c r="D2" s="357"/>
      <c r="E2" s="357"/>
      <c r="F2" s="357"/>
      <c r="G2" s="357"/>
      <c r="H2" s="357"/>
      <c r="I2" s="357"/>
      <c r="J2" s="357"/>
      <c r="K2" s="357"/>
      <c r="L2" s="357"/>
      <c r="M2" s="357"/>
      <c r="N2" s="357"/>
      <c r="O2" s="357"/>
      <c r="P2" s="357"/>
      <c r="Q2" s="357"/>
      <c r="R2" s="357"/>
      <c r="S2" s="357"/>
      <c r="T2" s="357"/>
      <c r="U2"/>
    </row>
    <row r="3" spans="1:22" ht="15.75" thickBot="1" x14ac:dyDescent="0.3">
      <c r="A3" s="371" t="s">
        <v>26</v>
      </c>
      <c r="B3" s="345" t="s">
        <v>19</v>
      </c>
      <c r="C3" s="343"/>
      <c r="D3" s="343"/>
      <c r="E3" s="343"/>
      <c r="F3" s="343"/>
      <c r="G3" s="343"/>
      <c r="H3" s="343"/>
      <c r="I3" s="343"/>
      <c r="J3" s="343"/>
      <c r="K3" s="359"/>
      <c r="L3" s="182"/>
      <c r="M3" s="345" t="s">
        <v>90</v>
      </c>
      <c r="N3" s="346"/>
      <c r="O3" s="182"/>
      <c r="P3" s="342"/>
      <c r="Q3" s="342"/>
      <c r="R3" s="342"/>
      <c r="S3" s="342"/>
      <c r="T3" s="341"/>
      <c r="U3" s="64"/>
      <c r="V3" s="110" t="s">
        <v>121</v>
      </c>
    </row>
    <row r="4" spans="1:22" ht="15.75" customHeight="1" thickBot="1" x14ac:dyDescent="0.3">
      <c r="A4" s="372"/>
      <c r="B4" s="340" t="s">
        <v>3</v>
      </c>
      <c r="C4" s="341"/>
      <c r="D4" s="340" t="s">
        <v>4</v>
      </c>
      <c r="E4" s="341"/>
      <c r="F4" s="340" t="s">
        <v>5</v>
      </c>
      <c r="G4" s="341"/>
      <c r="H4" s="340" t="s">
        <v>6</v>
      </c>
      <c r="I4" s="341"/>
      <c r="J4" s="340" t="s">
        <v>7</v>
      </c>
      <c r="K4" s="358"/>
      <c r="L4" s="182"/>
      <c r="M4" s="345" t="s">
        <v>91</v>
      </c>
      <c r="N4" s="346"/>
      <c r="O4" s="182"/>
      <c r="P4" s="143" t="s">
        <v>54</v>
      </c>
      <c r="Q4" s="143" t="s">
        <v>55</v>
      </c>
      <c r="R4" s="143" t="s">
        <v>56</v>
      </c>
      <c r="S4" s="143" t="s">
        <v>57</v>
      </c>
      <c r="T4" s="143" t="s">
        <v>58</v>
      </c>
      <c r="U4" s="64"/>
      <c r="V4" s="110" t="s">
        <v>122</v>
      </c>
    </row>
    <row r="5" spans="1:22" ht="15.75" thickBot="1" x14ac:dyDescent="0.3">
      <c r="A5" s="373"/>
      <c r="B5" s="145" t="s">
        <v>2</v>
      </c>
      <c r="C5" s="145" t="s">
        <v>17</v>
      </c>
      <c r="D5" s="145" t="s">
        <v>2</v>
      </c>
      <c r="E5" s="145" t="s">
        <v>17</v>
      </c>
      <c r="F5" s="145" t="s">
        <v>2</v>
      </c>
      <c r="G5" s="145" t="s">
        <v>17</v>
      </c>
      <c r="H5" s="145" t="s">
        <v>2</v>
      </c>
      <c r="I5" s="145" t="s">
        <v>17</v>
      </c>
      <c r="J5" s="145" t="s">
        <v>2</v>
      </c>
      <c r="K5" s="184" t="s">
        <v>17</v>
      </c>
      <c r="L5" s="185"/>
      <c r="M5" s="145" t="s">
        <v>2</v>
      </c>
      <c r="N5" s="145" t="s">
        <v>17</v>
      </c>
      <c r="O5" s="186"/>
      <c r="P5" s="145" t="s">
        <v>17</v>
      </c>
      <c r="Q5" s="145" t="s">
        <v>17</v>
      </c>
      <c r="R5" s="145" t="s">
        <v>17</v>
      </c>
      <c r="S5" s="145" t="s">
        <v>17</v>
      </c>
      <c r="T5" s="145" t="s">
        <v>17</v>
      </c>
      <c r="U5" s="65"/>
      <c r="V5" s="1" t="s">
        <v>17</v>
      </c>
    </row>
    <row r="6" spans="1:22" s="55" customFormat="1" x14ac:dyDescent="0.25">
      <c r="A6" s="167" t="s">
        <v>72</v>
      </c>
      <c r="B6" s="168"/>
      <c r="C6" s="169"/>
      <c r="D6" s="170"/>
      <c r="E6" s="171"/>
      <c r="F6" s="170"/>
      <c r="G6" s="172"/>
      <c r="H6" s="168"/>
      <c r="I6" s="171"/>
      <c r="J6" s="170"/>
      <c r="K6" s="173"/>
      <c r="L6" s="174"/>
      <c r="M6" s="169"/>
      <c r="N6" s="169"/>
      <c r="O6" s="174"/>
      <c r="P6" s="169"/>
      <c r="Q6" s="169"/>
      <c r="R6" s="169"/>
      <c r="S6" s="169"/>
      <c r="T6" s="169"/>
      <c r="U6" s="66"/>
      <c r="V6" s="56"/>
    </row>
    <row r="7" spans="1:22" s="156" customFormat="1" ht="15.75" thickBot="1" x14ac:dyDescent="0.3">
      <c r="A7" s="58" t="s">
        <v>164</v>
      </c>
      <c r="B7" s="196"/>
      <c r="C7" s="394">
        <v>2.2201612217690857E-3</v>
      </c>
      <c r="D7" s="395"/>
      <c r="E7" s="394">
        <v>2.2201612217690857E-3</v>
      </c>
      <c r="F7" s="395"/>
      <c r="G7" s="394">
        <v>2.2201612217690857E-3</v>
      </c>
      <c r="H7" s="395"/>
      <c r="I7" s="396">
        <v>2.2201612217690857E-3</v>
      </c>
      <c r="J7" s="395"/>
      <c r="K7" s="396">
        <v>2.2201612217690857E-3</v>
      </c>
      <c r="L7" s="380"/>
      <c r="M7" s="381"/>
      <c r="N7" s="381"/>
      <c r="O7" s="382"/>
      <c r="P7" s="375">
        <v>2.2645644462044676E-3</v>
      </c>
      <c r="Q7" s="375">
        <v>2.2645644462044676E-3</v>
      </c>
      <c r="R7" s="375">
        <v>2.2645644462044676E-3</v>
      </c>
      <c r="S7" s="375">
        <v>2.2645644462044676E-3</v>
      </c>
      <c r="T7" s="375">
        <v>2.2645644462044676E-3</v>
      </c>
      <c r="U7" s="199"/>
      <c r="V7" s="200"/>
    </row>
    <row r="8" spans="1:22" s="156" customFormat="1" ht="15.75" thickBot="1" x14ac:dyDescent="0.3">
      <c r="A8" s="58" t="s">
        <v>165</v>
      </c>
      <c r="B8" s="196"/>
      <c r="C8" s="394">
        <v>4.8427766386007539E-3</v>
      </c>
      <c r="D8" s="395"/>
      <c r="E8" s="394">
        <v>4.8427766386007539E-3</v>
      </c>
      <c r="F8" s="395"/>
      <c r="G8" s="394">
        <v>4.8427766386007539E-3</v>
      </c>
      <c r="H8" s="395"/>
      <c r="I8" s="396">
        <v>4.8427766386007539E-3</v>
      </c>
      <c r="J8" s="395"/>
      <c r="K8" s="396">
        <v>4.8427766386007539E-3</v>
      </c>
      <c r="L8" s="380"/>
      <c r="M8" s="381"/>
      <c r="N8" s="381"/>
      <c r="O8" s="382"/>
      <c r="P8" s="375">
        <v>4.9396321713727686E-3</v>
      </c>
      <c r="Q8" s="375">
        <v>4.9396321713727686E-3</v>
      </c>
      <c r="R8" s="375">
        <v>4.9396321713727686E-3</v>
      </c>
      <c r="S8" s="375">
        <v>4.9396321713727686E-3</v>
      </c>
      <c r="T8" s="375">
        <v>4.9396321713727686E-3</v>
      </c>
      <c r="U8" s="199"/>
      <c r="V8" s="202"/>
    </row>
    <row r="9" spans="1:22" s="156" customFormat="1" ht="15.75" thickBot="1" x14ac:dyDescent="0.3">
      <c r="A9" s="59" t="s">
        <v>166</v>
      </c>
      <c r="B9" s="206"/>
      <c r="C9" s="394">
        <v>4.1768881876442249E-3</v>
      </c>
      <c r="D9" s="397"/>
      <c r="E9" s="394">
        <v>4.1768881876442249E-3</v>
      </c>
      <c r="F9" s="397"/>
      <c r="G9" s="394">
        <v>4.1768881876442249E-3</v>
      </c>
      <c r="H9" s="397"/>
      <c r="I9" s="396">
        <v>4.1768881876442249E-3</v>
      </c>
      <c r="J9" s="397"/>
      <c r="K9" s="396">
        <v>4.1768881876442249E-3</v>
      </c>
      <c r="L9" s="380"/>
      <c r="M9" s="381"/>
      <c r="N9" s="381"/>
      <c r="O9" s="382"/>
      <c r="P9" s="375">
        <v>4.2604259513971095E-3</v>
      </c>
      <c r="Q9" s="375">
        <v>4.2604259513971095E-3</v>
      </c>
      <c r="R9" s="375">
        <v>4.2604259513971095E-3</v>
      </c>
      <c r="S9" s="375">
        <v>4.2604259513971095E-3</v>
      </c>
      <c r="T9" s="375">
        <v>4.2604259513971095E-3</v>
      </c>
      <c r="U9" s="199"/>
      <c r="V9" s="202"/>
    </row>
    <row r="10" spans="1:22" s="156" customFormat="1" ht="15.75" thickBot="1" x14ac:dyDescent="0.3">
      <c r="A10" s="58" t="s">
        <v>63</v>
      </c>
      <c r="B10" s="203"/>
      <c r="C10" s="204"/>
      <c r="D10" s="203"/>
      <c r="E10" s="204"/>
      <c r="F10" s="203"/>
      <c r="G10" s="204"/>
      <c r="H10" s="203"/>
      <c r="I10" s="204"/>
      <c r="J10" s="203"/>
      <c r="K10" s="205"/>
      <c r="L10" s="199"/>
      <c r="M10" s="200"/>
      <c r="N10" s="200"/>
      <c r="O10" s="201"/>
      <c r="P10" s="204"/>
      <c r="Q10" s="204"/>
      <c r="R10" s="204"/>
      <c r="S10" s="204"/>
      <c r="T10" s="204"/>
      <c r="U10" s="199"/>
      <c r="V10" s="202"/>
    </row>
    <row r="11" spans="1:22" s="156" customFormat="1" ht="15.75" thickBot="1" x14ac:dyDescent="0.3">
      <c r="A11" s="58" t="s">
        <v>63</v>
      </c>
      <c r="B11" s="196"/>
      <c r="C11" s="197"/>
      <c r="D11" s="196"/>
      <c r="E11" s="197"/>
      <c r="F11" s="196"/>
      <c r="G11" s="197"/>
      <c r="H11" s="196"/>
      <c r="I11" s="197"/>
      <c r="J11" s="196"/>
      <c r="K11" s="198"/>
      <c r="L11" s="199"/>
      <c r="M11" s="200"/>
      <c r="N11" s="200"/>
      <c r="O11" s="201"/>
      <c r="P11" s="197"/>
      <c r="Q11" s="197"/>
      <c r="R11" s="197"/>
      <c r="S11" s="197"/>
      <c r="T11" s="197"/>
      <c r="U11" s="199"/>
      <c r="V11" s="202"/>
    </row>
    <row r="12" spans="1:22" s="156" customFormat="1" ht="15.75" thickBot="1" x14ac:dyDescent="0.3">
      <c r="A12" s="59" t="s">
        <v>63</v>
      </c>
      <c r="B12" s="206"/>
      <c r="C12" s="207"/>
      <c r="D12" s="206"/>
      <c r="E12" s="207"/>
      <c r="F12" s="206"/>
      <c r="G12" s="207"/>
      <c r="H12" s="206"/>
      <c r="I12" s="207"/>
      <c r="J12" s="206"/>
      <c r="K12" s="208"/>
      <c r="L12" s="199"/>
      <c r="M12" s="209"/>
      <c r="N12" s="209"/>
      <c r="O12" s="201"/>
      <c r="P12" s="207"/>
      <c r="Q12" s="207"/>
      <c r="R12" s="207"/>
      <c r="S12" s="207"/>
      <c r="T12" s="207"/>
      <c r="U12" s="199"/>
      <c r="V12" s="210"/>
    </row>
    <row r="13" spans="1:22" s="50" customFormat="1" ht="16.5" customHeight="1" thickBot="1" x14ac:dyDescent="0.3">
      <c r="A13" s="175" t="s">
        <v>97</v>
      </c>
      <c r="B13" s="211">
        <f>SUM(B7:B12)</f>
        <v>0</v>
      </c>
      <c r="C13" s="212">
        <f>SUM(C7:C12)*12*Summary!$B$32</f>
        <v>34958.062015229152</v>
      </c>
      <c r="D13" s="213">
        <f>SUM(D7:D12)</f>
        <v>0</v>
      </c>
      <c r="E13" s="212">
        <f>SUM(E7:E12)*12*Summary!$B$32</f>
        <v>34958.062015229152</v>
      </c>
      <c r="F13" s="213">
        <f>SUM(F7:F12)</f>
        <v>0</v>
      </c>
      <c r="G13" s="212">
        <f>SUM(G7:G12)*12*Summary!$B$32</f>
        <v>34958.062015229152</v>
      </c>
      <c r="H13" s="213">
        <f>SUM(H7:H12)</f>
        <v>0</v>
      </c>
      <c r="I13" s="212">
        <f>SUM(I7:I12)*12*Summary!$B$32</f>
        <v>34958.062015229152</v>
      </c>
      <c r="J13" s="213">
        <f>SUM(J7:J12)</f>
        <v>0</v>
      </c>
      <c r="K13" s="212">
        <f>SUM(K7:K12)*12*Summary!$B$32</f>
        <v>34958.062015229152</v>
      </c>
      <c r="L13" s="214"/>
      <c r="M13" s="215">
        <f xml:space="preserve"> SUM(J13,H13,F13,D13,B13)</f>
        <v>0</v>
      </c>
      <c r="N13" s="216">
        <f>SUM(K13,I13,G13,E13,C13)</f>
        <v>174790.31007614575</v>
      </c>
      <c r="O13" s="217"/>
      <c r="P13" s="212">
        <f>SUM(P7:P12)*12*Summary!$B$32</f>
        <v>35657.223255533732</v>
      </c>
      <c r="Q13" s="212">
        <f>SUM(Q7:Q12)*12*Summary!$B$32</f>
        <v>35657.223255533732</v>
      </c>
      <c r="R13" s="212">
        <f>SUM(R7:R12)*12*Summary!$B$32</f>
        <v>35657.223255533732</v>
      </c>
      <c r="S13" s="212">
        <f>SUM(S7:S12)*12*Summary!$B$32</f>
        <v>35657.223255533732</v>
      </c>
      <c r="T13" s="212">
        <f>SUM(T7:T12)*12*Summary!$B$32</f>
        <v>35657.223255533732</v>
      </c>
      <c r="U13" s="285"/>
      <c r="V13" s="286">
        <f>SUM(P13,T13,S13,R13,Q13)</f>
        <v>178286.11627766865</v>
      </c>
    </row>
    <row r="14" spans="1:22" s="57" customFormat="1" x14ac:dyDescent="0.25">
      <c r="A14" s="176" t="s">
        <v>73</v>
      </c>
      <c r="B14" s="219"/>
      <c r="C14" s="220"/>
      <c r="D14" s="220"/>
      <c r="E14" s="220"/>
      <c r="F14" s="220"/>
      <c r="G14" s="220"/>
      <c r="H14" s="220"/>
      <c r="I14" s="220"/>
      <c r="J14" s="220"/>
      <c r="K14" s="221"/>
      <c r="L14" s="222"/>
      <c r="M14" s="223"/>
      <c r="N14" s="224"/>
      <c r="O14" s="225"/>
      <c r="P14" s="220"/>
      <c r="Q14" s="220"/>
      <c r="R14" s="220"/>
      <c r="S14" s="220"/>
      <c r="T14" s="220"/>
      <c r="U14" s="287"/>
      <c r="V14" s="288"/>
    </row>
    <row r="15" spans="1:22" s="156" customFormat="1" ht="15.75" thickBot="1" x14ac:dyDescent="0.3">
      <c r="A15" s="58" t="s">
        <v>164</v>
      </c>
      <c r="B15" s="196"/>
      <c r="C15" s="394">
        <v>2.2201612217690857E-3</v>
      </c>
      <c r="D15" s="395"/>
      <c r="E15" s="394">
        <v>2.2201612217690857E-3</v>
      </c>
      <c r="F15" s="395"/>
      <c r="G15" s="394">
        <v>2.2201612217690857E-3</v>
      </c>
      <c r="H15" s="395"/>
      <c r="I15" s="396">
        <v>2.2201612217690857E-3</v>
      </c>
      <c r="J15" s="395"/>
      <c r="K15" s="396">
        <v>2.2201612217690857E-3</v>
      </c>
      <c r="L15" s="380"/>
      <c r="M15" s="381"/>
      <c r="N15" s="381"/>
      <c r="O15" s="382"/>
      <c r="P15" s="375">
        <v>2.2645644462044676E-3</v>
      </c>
      <c r="Q15" s="375">
        <v>2.2645644462044676E-3</v>
      </c>
      <c r="R15" s="375">
        <v>2.2645644462044676E-3</v>
      </c>
      <c r="S15" s="375">
        <v>2.2645644462044676E-3</v>
      </c>
      <c r="T15" s="375">
        <v>2.2645644462044676E-3</v>
      </c>
      <c r="U15" s="199"/>
      <c r="V15" s="200"/>
    </row>
    <row r="16" spans="1:22" s="156" customFormat="1" ht="15.75" thickBot="1" x14ac:dyDescent="0.3">
      <c r="A16" s="58" t="s">
        <v>165</v>
      </c>
      <c r="B16" s="196"/>
      <c r="C16" s="394">
        <v>4.8427766386007539E-3</v>
      </c>
      <c r="D16" s="395"/>
      <c r="E16" s="394">
        <v>4.8427766386007539E-3</v>
      </c>
      <c r="F16" s="395"/>
      <c r="G16" s="394">
        <v>4.8427766386007539E-3</v>
      </c>
      <c r="H16" s="395"/>
      <c r="I16" s="396">
        <v>4.8427766386007539E-3</v>
      </c>
      <c r="J16" s="395"/>
      <c r="K16" s="396">
        <v>4.8427766386007539E-3</v>
      </c>
      <c r="L16" s="380"/>
      <c r="M16" s="381"/>
      <c r="N16" s="381"/>
      <c r="O16" s="382"/>
      <c r="P16" s="375">
        <v>4.9396321713727686E-3</v>
      </c>
      <c r="Q16" s="375">
        <v>4.9396321713727686E-3</v>
      </c>
      <c r="R16" s="375">
        <v>4.9396321713727686E-3</v>
      </c>
      <c r="S16" s="375">
        <v>4.9396321713727686E-3</v>
      </c>
      <c r="T16" s="375">
        <v>4.9396321713727686E-3</v>
      </c>
      <c r="U16" s="199"/>
      <c r="V16" s="202"/>
    </row>
    <row r="17" spans="1:22" s="156" customFormat="1" ht="15.75" thickBot="1" x14ac:dyDescent="0.3">
      <c r="A17" s="59" t="s">
        <v>166</v>
      </c>
      <c r="B17" s="206"/>
      <c r="C17" s="394">
        <v>4.1768881876442249E-3</v>
      </c>
      <c r="D17" s="397"/>
      <c r="E17" s="394">
        <v>4.1768881876442249E-3</v>
      </c>
      <c r="F17" s="397"/>
      <c r="G17" s="394">
        <v>4.1768881876442249E-3</v>
      </c>
      <c r="H17" s="397"/>
      <c r="I17" s="396">
        <v>4.1768881876442249E-3</v>
      </c>
      <c r="J17" s="397"/>
      <c r="K17" s="396">
        <v>4.1768881876442249E-3</v>
      </c>
      <c r="L17" s="380"/>
      <c r="M17" s="381"/>
      <c r="N17" s="381"/>
      <c r="O17" s="382"/>
      <c r="P17" s="375">
        <v>4.2604259513971095E-3</v>
      </c>
      <c r="Q17" s="375">
        <v>4.2604259513971095E-3</v>
      </c>
      <c r="R17" s="375">
        <v>4.2604259513971095E-3</v>
      </c>
      <c r="S17" s="375">
        <v>4.2604259513971095E-3</v>
      </c>
      <c r="T17" s="375">
        <v>4.2604259513971095E-3</v>
      </c>
      <c r="U17" s="199"/>
      <c r="V17" s="202"/>
    </row>
    <row r="18" spans="1:22" s="156" customFormat="1" ht="15.75" thickBot="1" x14ac:dyDescent="0.3">
      <c r="A18" s="58" t="s">
        <v>63</v>
      </c>
      <c r="B18" s="203"/>
      <c r="C18" s="204"/>
      <c r="D18" s="203"/>
      <c r="E18" s="204"/>
      <c r="F18" s="203"/>
      <c r="G18" s="204"/>
      <c r="H18" s="203"/>
      <c r="I18" s="204"/>
      <c r="J18" s="203"/>
      <c r="K18" s="205"/>
      <c r="L18" s="199"/>
      <c r="M18" s="200"/>
      <c r="N18" s="200"/>
      <c r="O18" s="201"/>
      <c r="P18" s="204"/>
      <c r="Q18" s="204"/>
      <c r="R18" s="204"/>
      <c r="S18" s="204"/>
      <c r="T18" s="204"/>
      <c r="U18" s="199"/>
      <c r="V18" s="202"/>
    </row>
    <row r="19" spans="1:22" s="156" customFormat="1" ht="15.75" thickBot="1" x14ac:dyDescent="0.3">
      <c r="A19" s="58" t="s">
        <v>63</v>
      </c>
      <c r="B19" s="196"/>
      <c r="C19" s="197"/>
      <c r="D19" s="196"/>
      <c r="E19" s="197"/>
      <c r="F19" s="196"/>
      <c r="G19" s="197"/>
      <c r="H19" s="196"/>
      <c r="I19" s="197"/>
      <c r="J19" s="196"/>
      <c r="K19" s="198"/>
      <c r="L19" s="199"/>
      <c r="M19" s="200"/>
      <c r="N19" s="200"/>
      <c r="O19" s="201"/>
      <c r="P19" s="197"/>
      <c r="Q19" s="197"/>
      <c r="R19" s="197"/>
      <c r="S19" s="197"/>
      <c r="T19" s="197"/>
      <c r="U19" s="199"/>
      <c r="V19" s="202"/>
    </row>
    <row r="20" spans="1:22" s="156" customFormat="1" ht="15.75" thickBot="1" x14ac:dyDescent="0.3">
      <c r="A20" s="59" t="s">
        <v>63</v>
      </c>
      <c r="B20" s="206"/>
      <c r="C20" s="207"/>
      <c r="D20" s="206"/>
      <c r="E20" s="207"/>
      <c r="F20" s="206"/>
      <c r="G20" s="207"/>
      <c r="H20" s="206"/>
      <c r="I20" s="207"/>
      <c r="J20" s="206"/>
      <c r="K20" s="208"/>
      <c r="L20" s="199"/>
      <c r="M20" s="200"/>
      <c r="N20" s="209"/>
      <c r="O20" s="201"/>
      <c r="P20" s="207"/>
      <c r="Q20" s="207"/>
      <c r="R20" s="207"/>
      <c r="S20" s="207"/>
      <c r="T20" s="207"/>
      <c r="U20" s="199"/>
      <c r="V20" s="210"/>
    </row>
    <row r="21" spans="1:22" s="50" customFormat="1" ht="15.75" thickBot="1" x14ac:dyDescent="0.3">
      <c r="A21" s="175" t="s">
        <v>98</v>
      </c>
      <c r="B21" s="211">
        <f>SUM(B15:B20)</f>
        <v>0</v>
      </c>
      <c r="C21" s="212">
        <f>SUM(C15:C20)*12*Summary!$B$33</f>
        <v>69074.485855983003</v>
      </c>
      <c r="D21" s="213">
        <f>SUM(D15:D20)</f>
        <v>0</v>
      </c>
      <c r="E21" s="212">
        <f>SUM(E15:E20)*12*Summary!$B$33</f>
        <v>69074.485855983003</v>
      </c>
      <c r="F21" s="213">
        <f>SUM(F15:F20)</f>
        <v>0</v>
      </c>
      <c r="G21" s="212">
        <f>SUM(G15:G20)*12*Summary!$B$33</f>
        <v>69074.485855983003</v>
      </c>
      <c r="H21" s="213">
        <f>SUM(H15:H20)</f>
        <v>0</v>
      </c>
      <c r="I21" s="212">
        <f>SUM(I15:I20)*12*Summary!$B$33</f>
        <v>69074.485855983003</v>
      </c>
      <c r="J21" s="213">
        <f>SUM(J15:J20)</f>
        <v>0</v>
      </c>
      <c r="K21" s="212">
        <f>SUM(K15:K20)*12*Summary!$B$33</f>
        <v>69074.485855983003</v>
      </c>
      <c r="L21" s="214"/>
      <c r="M21" s="215">
        <f xml:space="preserve"> SUM(J21,H21,F21,D21,B21)</f>
        <v>0</v>
      </c>
      <c r="N21" s="216">
        <f>SUM(K21,I21,G21,E21,C21)</f>
        <v>345372.429279915</v>
      </c>
      <c r="O21" s="217"/>
      <c r="P21" s="212">
        <f>SUM(P15:P20)*12*Summary!$B$33</f>
        <v>70455.975573102667</v>
      </c>
      <c r="Q21" s="212">
        <f>SUM(Q15:Q20)*12*Summary!$B$33</f>
        <v>70455.975573102667</v>
      </c>
      <c r="R21" s="212">
        <f>SUM(R15:R20)*12*Summary!$B$33</f>
        <v>70455.975573102667</v>
      </c>
      <c r="S21" s="212">
        <f>SUM(S15:S20)*12*Summary!$B$33</f>
        <v>70455.975573102667</v>
      </c>
      <c r="T21" s="212">
        <f>SUM(T15:T20)*12*Summary!$B$33</f>
        <v>70455.975573102667</v>
      </c>
      <c r="U21" s="285"/>
      <c r="V21" s="286">
        <f>SUM(P21,T21,S21,R21,Q21)</f>
        <v>352279.87786551332</v>
      </c>
    </row>
    <row r="22" spans="1:22" ht="15.75" thickBot="1" x14ac:dyDescent="0.3">
      <c r="A22" s="177" t="s">
        <v>74</v>
      </c>
      <c r="B22" s="226"/>
      <c r="C22" s="227"/>
      <c r="D22" s="227"/>
      <c r="E22" s="227"/>
      <c r="F22" s="227"/>
      <c r="G22" s="227"/>
      <c r="H22" s="227"/>
      <c r="I22" s="227"/>
      <c r="J22" s="227"/>
      <c r="K22" s="228"/>
      <c r="L22" s="229"/>
      <c r="M22" s="230"/>
      <c r="N22" s="227"/>
      <c r="O22" s="231"/>
      <c r="P22" s="227"/>
      <c r="Q22" s="227"/>
      <c r="R22" s="227"/>
      <c r="S22" s="227"/>
      <c r="T22" s="227"/>
      <c r="U22" s="289"/>
      <c r="V22" s="290"/>
    </row>
    <row r="23" spans="1:22" s="156" customFormat="1" ht="15.75" thickBot="1" x14ac:dyDescent="0.3">
      <c r="A23" s="58" t="s">
        <v>164</v>
      </c>
      <c r="B23" s="196"/>
      <c r="C23" s="394">
        <v>2.2201612217690857E-3</v>
      </c>
      <c r="D23" s="395"/>
      <c r="E23" s="394">
        <v>2.2201612217690857E-3</v>
      </c>
      <c r="F23" s="395"/>
      <c r="G23" s="394">
        <v>2.2201612217690857E-3</v>
      </c>
      <c r="H23" s="395"/>
      <c r="I23" s="396">
        <v>2.2201612217690857E-3</v>
      </c>
      <c r="J23" s="395"/>
      <c r="K23" s="396">
        <v>2.2201612217690857E-3</v>
      </c>
      <c r="L23" s="380"/>
      <c r="M23" s="381"/>
      <c r="N23" s="381"/>
      <c r="O23" s="382"/>
      <c r="P23" s="375">
        <v>2.2645644462044676E-3</v>
      </c>
      <c r="Q23" s="375">
        <v>2.2645644462044676E-3</v>
      </c>
      <c r="R23" s="375">
        <v>2.2645644462044676E-3</v>
      </c>
      <c r="S23" s="375">
        <v>2.2645644462044676E-3</v>
      </c>
      <c r="T23" s="375">
        <v>2.2645644462044676E-3</v>
      </c>
      <c r="U23" s="199"/>
      <c r="V23" s="200"/>
    </row>
    <row r="24" spans="1:22" s="156" customFormat="1" ht="15.75" thickBot="1" x14ac:dyDescent="0.3">
      <c r="A24" s="58" t="s">
        <v>165</v>
      </c>
      <c r="B24" s="196"/>
      <c r="C24" s="394">
        <v>4.8427766386007539E-3</v>
      </c>
      <c r="D24" s="395"/>
      <c r="E24" s="394">
        <v>4.8427766386007539E-3</v>
      </c>
      <c r="F24" s="395"/>
      <c r="G24" s="394">
        <v>4.8427766386007539E-3</v>
      </c>
      <c r="H24" s="395"/>
      <c r="I24" s="396">
        <v>4.8427766386007539E-3</v>
      </c>
      <c r="J24" s="395"/>
      <c r="K24" s="396">
        <v>4.8427766386007539E-3</v>
      </c>
      <c r="L24" s="380"/>
      <c r="M24" s="381"/>
      <c r="N24" s="381"/>
      <c r="O24" s="382"/>
      <c r="P24" s="375">
        <v>4.9396321713727686E-3</v>
      </c>
      <c r="Q24" s="375">
        <v>4.9396321713727686E-3</v>
      </c>
      <c r="R24" s="375">
        <v>4.9396321713727686E-3</v>
      </c>
      <c r="S24" s="375">
        <v>4.9396321713727686E-3</v>
      </c>
      <c r="T24" s="375">
        <v>4.9396321713727686E-3</v>
      </c>
      <c r="U24" s="199"/>
      <c r="V24" s="202"/>
    </row>
    <row r="25" spans="1:22" s="156" customFormat="1" ht="15.75" thickBot="1" x14ac:dyDescent="0.3">
      <c r="A25" s="59" t="s">
        <v>166</v>
      </c>
      <c r="B25" s="206"/>
      <c r="C25" s="394">
        <v>4.1768881876442249E-3</v>
      </c>
      <c r="D25" s="397"/>
      <c r="E25" s="394">
        <v>4.1768881876442249E-3</v>
      </c>
      <c r="F25" s="397"/>
      <c r="G25" s="394">
        <v>4.1768881876442249E-3</v>
      </c>
      <c r="H25" s="397"/>
      <c r="I25" s="396">
        <v>4.1768881876442249E-3</v>
      </c>
      <c r="J25" s="397"/>
      <c r="K25" s="396">
        <v>4.1768881876442249E-3</v>
      </c>
      <c r="L25" s="380"/>
      <c r="M25" s="381"/>
      <c r="N25" s="381"/>
      <c r="O25" s="382"/>
      <c r="P25" s="375">
        <v>4.2604259513971095E-3</v>
      </c>
      <c r="Q25" s="375">
        <v>4.2604259513971095E-3</v>
      </c>
      <c r="R25" s="375">
        <v>4.2604259513971095E-3</v>
      </c>
      <c r="S25" s="375">
        <v>4.2604259513971095E-3</v>
      </c>
      <c r="T25" s="375">
        <v>4.2604259513971095E-3</v>
      </c>
      <c r="U25" s="199"/>
      <c r="V25" s="202"/>
    </row>
    <row r="26" spans="1:22" s="156" customFormat="1" ht="15.75" thickBot="1" x14ac:dyDescent="0.3">
      <c r="A26" s="58" t="s">
        <v>63</v>
      </c>
      <c r="B26" s="203"/>
      <c r="C26" s="204"/>
      <c r="D26" s="203"/>
      <c r="E26" s="204"/>
      <c r="F26" s="203"/>
      <c r="G26" s="204"/>
      <c r="H26" s="203"/>
      <c r="I26" s="204"/>
      <c r="J26" s="203"/>
      <c r="K26" s="205"/>
      <c r="L26" s="199"/>
      <c r="M26" s="200"/>
      <c r="N26" s="200"/>
      <c r="O26" s="201"/>
      <c r="P26" s="204"/>
      <c r="Q26" s="204"/>
      <c r="R26" s="204"/>
      <c r="S26" s="204"/>
      <c r="T26" s="204"/>
      <c r="U26" s="199"/>
      <c r="V26" s="202"/>
    </row>
    <row r="27" spans="1:22" s="156" customFormat="1" ht="15.75" thickBot="1" x14ac:dyDescent="0.3">
      <c r="A27" s="58" t="s">
        <v>63</v>
      </c>
      <c r="B27" s="196"/>
      <c r="C27" s="197"/>
      <c r="D27" s="196"/>
      <c r="E27" s="197"/>
      <c r="F27" s="196"/>
      <c r="G27" s="197"/>
      <c r="H27" s="196"/>
      <c r="I27" s="197"/>
      <c r="J27" s="196"/>
      <c r="K27" s="198"/>
      <c r="L27" s="199"/>
      <c r="M27" s="200"/>
      <c r="N27" s="200"/>
      <c r="O27" s="201"/>
      <c r="P27" s="197"/>
      <c r="Q27" s="197"/>
      <c r="R27" s="197"/>
      <c r="S27" s="197"/>
      <c r="T27" s="197"/>
      <c r="U27" s="199"/>
      <c r="V27" s="202"/>
    </row>
    <row r="28" spans="1:22" s="156" customFormat="1" ht="15.75" thickBot="1" x14ac:dyDescent="0.3">
      <c r="A28" s="59" t="s">
        <v>63</v>
      </c>
      <c r="B28" s="206"/>
      <c r="C28" s="207"/>
      <c r="D28" s="206"/>
      <c r="E28" s="207"/>
      <c r="F28" s="206"/>
      <c r="G28" s="207"/>
      <c r="H28" s="206"/>
      <c r="I28" s="207"/>
      <c r="J28" s="206"/>
      <c r="K28" s="208"/>
      <c r="L28" s="199"/>
      <c r="M28" s="209"/>
      <c r="N28" s="209"/>
      <c r="O28" s="201"/>
      <c r="P28" s="207"/>
      <c r="Q28" s="207"/>
      <c r="R28" s="207"/>
      <c r="S28" s="207"/>
      <c r="T28" s="207"/>
      <c r="U28" s="199"/>
      <c r="V28" s="210"/>
    </row>
    <row r="29" spans="1:22" s="50" customFormat="1" ht="15.75" thickBot="1" x14ac:dyDescent="0.3">
      <c r="A29" s="175" t="s">
        <v>99</v>
      </c>
      <c r="B29" s="211">
        <f>SUM(B23:B28)</f>
        <v>0</v>
      </c>
      <c r="C29" s="212">
        <f>SUM(C23:C28)*12*Summary!$B$34</f>
        <v>104126.55777627774</v>
      </c>
      <c r="D29" s="213">
        <f>SUM(D23:D28)</f>
        <v>0</v>
      </c>
      <c r="E29" s="212">
        <f>SUM(E23:E28)*12*Summary!$B$34</f>
        <v>104126.55777627774</v>
      </c>
      <c r="F29" s="213">
        <f>SUM(F23:F28)</f>
        <v>0</v>
      </c>
      <c r="G29" s="212">
        <f>SUM(G23:G28)*12*Summary!$B$34</f>
        <v>104126.55777627774</v>
      </c>
      <c r="H29" s="213">
        <f>SUM(H23:H28)</f>
        <v>0</v>
      </c>
      <c r="I29" s="212">
        <f>SUM(I23:I28)*12*Summary!$B$34</f>
        <v>104126.55777627774</v>
      </c>
      <c r="J29" s="213">
        <f>SUM(J23:J28)</f>
        <v>0</v>
      </c>
      <c r="K29" s="212">
        <f>SUM(K23:K28)*12*Summary!$B$34</f>
        <v>104126.55777627774</v>
      </c>
      <c r="L29" s="214"/>
      <c r="M29" s="215">
        <f xml:space="preserve"> SUM(J29,H29,F29,D29,B29)</f>
        <v>0</v>
      </c>
      <c r="N29" s="216">
        <f>SUM(K29,I29,G29,E29,C29)</f>
        <v>520632.78888138873</v>
      </c>
      <c r="O29" s="217"/>
      <c r="P29" s="212">
        <f>SUM(P23:P28)*12*Summary!$B$34</f>
        <v>106209.0889318033</v>
      </c>
      <c r="Q29" s="212">
        <f>SUM(Q23:Q28)*12*Summary!$B$34</f>
        <v>106209.0889318033</v>
      </c>
      <c r="R29" s="212">
        <f>SUM(R23:R28)*12*Summary!$B$34</f>
        <v>106209.0889318033</v>
      </c>
      <c r="S29" s="212">
        <f>SUM(S23:S28)*12*Summary!$B$34</f>
        <v>106209.0889318033</v>
      </c>
      <c r="T29" s="212">
        <f>SUM(T23:T28)*12*Summary!$B$34</f>
        <v>106209.0889318033</v>
      </c>
      <c r="U29" s="285"/>
      <c r="V29" s="286">
        <f>SUM(P29,T29,S29,R29,Q29)</f>
        <v>531045.44465901656</v>
      </c>
    </row>
    <row r="30" spans="1:22" ht="15.75" thickBot="1" x14ac:dyDescent="0.3">
      <c r="A30" s="177" t="s">
        <v>75</v>
      </c>
      <c r="B30" s="226"/>
      <c r="C30" s="227"/>
      <c r="D30" s="227"/>
      <c r="E30" s="227"/>
      <c r="F30" s="227"/>
      <c r="G30" s="227"/>
      <c r="H30" s="227"/>
      <c r="I30" s="227"/>
      <c r="J30" s="227"/>
      <c r="K30" s="228"/>
      <c r="L30" s="229"/>
      <c r="M30" s="230"/>
      <c r="N30" s="227"/>
      <c r="O30" s="231"/>
      <c r="P30" s="227"/>
      <c r="Q30" s="227"/>
      <c r="R30" s="227"/>
      <c r="S30" s="227"/>
      <c r="T30" s="227"/>
      <c r="U30" s="289"/>
      <c r="V30" s="290"/>
    </row>
    <row r="31" spans="1:22" s="156" customFormat="1" ht="15.75" thickBot="1" x14ac:dyDescent="0.3">
      <c r="A31" s="58" t="s">
        <v>164</v>
      </c>
      <c r="B31" s="196"/>
      <c r="C31" s="394">
        <v>2.2201612217690857E-3</v>
      </c>
      <c r="D31" s="395"/>
      <c r="E31" s="394">
        <v>2.2201612217690857E-3</v>
      </c>
      <c r="F31" s="395"/>
      <c r="G31" s="394">
        <v>2.2201612217690857E-3</v>
      </c>
      <c r="H31" s="395"/>
      <c r="I31" s="396">
        <v>2.2201612217690857E-3</v>
      </c>
      <c r="J31" s="395"/>
      <c r="K31" s="396">
        <v>2.2201612217690857E-3</v>
      </c>
      <c r="L31" s="380"/>
      <c r="M31" s="381"/>
      <c r="N31" s="381"/>
      <c r="O31" s="382"/>
      <c r="P31" s="375">
        <v>2.2645644462044676E-3</v>
      </c>
      <c r="Q31" s="375">
        <v>2.2645644462044676E-3</v>
      </c>
      <c r="R31" s="375">
        <v>2.2645644462044676E-3</v>
      </c>
      <c r="S31" s="375">
        <v>2.2645644462044676E-3</v>
      </c>
      <c r="T31" s="375">
        <v>2.2645644462044676E-3</v>
      </c>
      <c r="U31" s="199"/>
      <c r="V31" s="200"/>
    </row>
    <row r="32" spans="1:22" s="156" customFormat="1" ht="15.75" thickBot="1" x14ac:dyDescent="0.3">
      <c r="A32" s="58" t="s">
        <v>165</v>
      </c>
      <c r="B32" s="196"/>
      <c r="C32" s="394">
        <v>4.8427766386007539E-3</v>
      </c>
      <c r="D32" s="395"/>
      <c r="E32" s="394">
        <v>4.8427766386007539E-3</v>
      </c>
      <c r="F32" s="395"/>
      <c r="G32" s="394">
        <v>4.8427766386007539E-3</v>
      </c>
      <c r="H32" s="395"/>
      <c r="I32" s="396">
        <v>4.8427766386007539E-3</v>
      </c>
      <c r="J32" s="395"/>
      <c r="K32" s="396">
        <v>4.8427766386007539E-3</v>
      </c>
      <c r="L32" s="380"/>
      <c r="M32" s="381"/>
      <c r="N32" s="381"/>
      <c r="O32" s="382"/>
      <c r="P32" s="375">
        <v>4.9396321713727686E-3</v>
      </c>
      <c r="Q32" s="375">
        <v>4.9396321713727686E-3</v>
      </c>
      <c r="R32" s="375">
        <v>4.9396321713727686E-3</v>
      </c>
      <c r="S32" s="375">
        <v>4.9396321713727686E-3</v>
      </c>
      <c r="T32" s="375">
        <v>4.9396321713727686E-3</v>
      </c>
      <c r="U32" s="199"/>
      <c r="V32" s="202"/>
    </row>
    <row r="33" spans="1:22" s="156" customFormat="1" ht="15.75" thickBot="1" x14ac:dyDescent="0.3">
      <c r="A33" s="59" t="s">
        <v>166</v>
      </c>
      <c r="B33" s="206"/>
      <c r="C33" s="394">
        <v>4.1768881876442249E-3</v>
      </c>
      <c r="D33" s="397"/>
      <c r="E33" s="394">
        <v>4.1768881876442249E-3</v>
      </c>
      <c r="F33" s="397"/>
      <c r="G33" s="394">
        <v>4.1768881876442249E-3</v>
      </c>
      <c r="H33" s="397"/>
      <c r="I33" s="396">
        <v>4.1768881876442249E-3</v>
      </c>
      <c r="J33" s="397"/>
      <c r="K33" s="396">
        <v>4.1768881876442249E-3</v>
      </c>
      <c r="L33" s="380"/>
      <c r="M33" s="381"/>
      <c r="N33" s="381"/>
      <c r="O33" s="382"/>
      <c r="P33" s="375">
        <v>4.2604259513971095E-3</v>
      </c>
      <c r="Q33" s="375">
        <v>4.2604259513971095E-3</v>
      </c>
      <c r="R33" s="375">
        <v>4.2604259513971095E-3</v>
      </c>
      <c r="S33" s="375">
        <v>4.2604259513971095E-3</v>
      </c>
      <c r="T33" s="375">
        <v>4.2604259513971095E-3</v>
      </c>
      <c r="U33" s="199"/>
      <c r="V33" s="202"/>
    </row>
    <row r="34" spans="1:22" s="156" customFormat="1" ht="15.75" thickBot="1" x14ac:dyDescent="0.3">
      <c r="A34" s="58" t="s">
        <v>63</v>
      </c>
      <c r="B34" s="203"/>
      <c r="C34" s="204"/>
      <c r="D34" s="203"/>
      <c r="E34" s="204"/>
      <c r="F34" s="203"/>
      <c r="G34" s="204"/>
      <c r="H34" s="203"/>
      <c r="I34" s="204"/>
      <c r="J34" s="203"/>
      <c r="K34" s="205"/>
      <c r="L34" s="199"/>
      <c r="M34" s="200"/>
      <c r="N34" s="200"/>
      <c r="O34" s="201"/>
      <c r="P34" s="204"/>
      <c r="Q34" s="204"/>
      <c r="R34" s="204"/>
      <c r="S34" s="204"/>
      <c r="T34" s="204"/>
      <c r="U34" s="199"/>
      <c r="V34" s="202"/>
    </row>
    <row r="35" spans="1:22" s="156" customFormat="1" ht="15.75" thickBot="1" x14ac:dyDescent="0.3">
      <c r="A35" s="58" t="s">
        <v>63</v>
      </c>
      <c r="B35" s="196"/>
      <c r="C35" s="197"/>
      <c r="D35" s="196"/>
      <c r="E35" s="197"/>
      <c r="F35" s="196"/>
      <c r="G35" s="197"/>
      <c r="H35" s="196"/>
      <c r="I35" s="197"/>
      <c r="J35" s="196"/>
      <c r="K35" s="198"/>
      <c r="L35" s="199"/>
      <c r="M35" s="200"/>
      <c r="N35" s="200"/>
      <c r="O35" s="201"/>
      <c r="P35" s="197"/>
      <c r="Q35" s="197"/>
      <c r="R35" s="197"/>
      <c r="S35" s="197"/>
      <c r="T35" s="197"/>
      <c r="U35" s="199"/>
      <c r="V35" s="202"/>
    </row>
    <row r="36" spans="1:22" s="156" customFormat="1" ht="15.75" thickBot="1" x14ac:dyDescent="0.3">
      <c r="A36" s="59" t="s">
        <v>63</v>
      </c>
      <c r="B36" s="206"/>
      <c r="C36" s="207"/>
      <c r="D36" s="206"/>
      <c r="E36" s="207"/>
      <c r="F36" s="206"/>
      <c r="G36" s="207"/>
      <c r="H36" s="206"/>
      <c r="I36" s="207"/>
      <c r="J36" s="206"/>
      <c r="K36" s="208"/>
      <c r="L36" s="199"/>
      <c r="M36" s="209"/>
      <c r="N36" s="209"/>
      <c r="O36" s="201"/>
      <c r="P36" s="207"/>
      <c r="Q36" s="207"/>
      <c r="R36" s="207"/>
      <c r="S36" s="207"/>
      <c r="T36" s="207"/>
      <c r="U36" s="199"/>
      <c r="V36" s="210"/>
    </row>
    <row r="37" spans="1:22" s="50" customFormat="1" ht="15.75" thickBot="1" x14ac:dyDescent="0.3">
      <c r="A37" s="175" t="s">
        <v>100</v>
      </c>
      <c r="B37" s="211">
        <f>SUM(B31:B36)</f>
        <v>0</v>
      </c>
      <c r="C37" s="212">
        <f>SUM(C31:C36)*12*Summary!$B$35</f>
        <v>3807.1988382875156</v>
      </c>
      <c r="D37" s="213">
        <f>SUM(D31:D36)</f>
        <v>0</v>
      </c>
      <c r="E37" s="212">
        <f>SUM(E31:E36)*12*Summary!$B$35</f>
        <v>3807.1988382875156</v>
      </c>
      <c r="F37" s="213">
        <f>SUM(F31:F36)</f>
        <v>0</v>
      </c>
      <c r="G37" s="212">
        <f>SUM(G31:G36)*12*Summary!$B$35</f>
        <v>3807.1988382875156</v>
      </c>
      <c r="H37" s="213">
        <f>SUM(H31:H36)</f>
        <v>0</v>
      </c>
      <c r="I37" s="212">
        <f>SUM(I31:I36)*12*Summary!$B$35</f>
        <v>3807.1988382875156</v>
      </c>
      <c r="J37" s="213">
        <f>SUM(J31:J36)</f>
        <v>0</v>
      </c>
      <c r="K37" s="212">
        <f>SUM(K31:K36)*12*Summary!$B$35</f>
        <v>3807.1988382875156</v>
      </c>
      <c r="L37" s="214"/>
      <c r="M37" s="215">
        <f xml:space="preserve"> SUM(J37,H37,F37,D37,B37)</f>
        <v>0</v>
      </c>
      <c r="N37" s="216">
        <f>SUM(K37,I37,G37,E37,C37)</f>
        <v>19035.994191437578</v>
      </c>
      <c r="O37" s="217"/>
      <c r="P37" s="212">
        <f>SUM(P31:P36)*12*Summary!$B$35</f>
        <v>3883.3428150532659</v>
      </c>
      <c r="Q37" s="212">
        <f>SUM(Q31:Q36)*12*Summary!$B$35</f>
        <v>3883.3428150532659</v>
      </c>
      <c r="R37" s="212">
        <f>SUM(R31:R36)*12*Summary!$B$35</f>
        <v>3883.3428150532659</v>
      </c>
      <c r="S37" s="212">
        <f>SUM(S31:S36)*12*Summary!$B$35</f>
        <v>3883.3428150532659</v>
      </c>
      <c r="T37" s="212">
        <f>SUM(T31:T36)*12*Summary!$B$35</f>
        <v>3883.3428150532659</v>
      </c>
      <c r="U37" s="285"/>
      <c r="V37" s="286">
        <f>SUM(P37,T37,S37,R37,Q37)</f>
        <v>19416.714075266329</v>
      </c>
    </row>
    <row r="38" spans="1:22" ht="15.75" thickBot="1" x14ac:dyDescent="0.3">
      <c r="A38" s="177" t="s">
        <v>76</v>
      </c>
      <c r="B38" s="226"/>
      <c r="C38" s="227"/>
      <c r="D38" s="227"/>
      <c r="E38" s="227"/>
      <c r="F38" s="227"/>
      <c r="G38" s="227"/>
      <c r="H38" s="227"/>
      <c r="I38" s="227"/>
      <c r="J38" s="227"/>
      <c r="K38" s="228"/>
      <c r="L38" s="229"/>
      <c r="M38" s="230"/>
      <c r="N38" s="227"/>
      <c r="O38" s="231"/>
      <c r="P38" s="227"/>
      <c r="Q38" s="227"/>
      <c r="R38" s="227"/>
      <c r="S38" s="227"/>
      <c r="T38" s="227"/>
      <c r="U38" s="289"/>
      <c r="V38" s="290"/>
    </row>
    <row r="39" spans="1:22" s="156" customFormat="1" ht="15.75" thickBot="1" x14ac:dyDescent="0.3">
      <c r="A39" s="58" t="s">
        <v>164</v>
      </c>
      <c r="B39" s="196"/>
      <c r="C39" s="394">
        <v>2.2201612217690857E-3</v>
      </c>
      <c r="D39" s="395"/>
      <c r="E39" s="394">
        <v>2.2201612217690857E-3</v>
      </c>
      <c r="F39" s="395"/>
      <c r="G39" s="394">
        <v>2.2201612217690857E-3</v>
      </c>
      <c r="H39" s="395"/>
      <c r="I39" s="396">
        <v>2.2201612217690857E-3</v>
      </c>
      <c r="J39" s="395"/>
      <c r="K39" s="396">
        <v>2.2201612217690857E-3</v>
      </c>
      <c r="L39" s="380"/>
      <c r="M39" s="381"/>
      <c r="N39" s="381"/>
      <c r="O39" s="382"/>
      <c r="P39" s="375">
        <v>2.2645644462044676E-3</v>
      </c>
      <c r="Q39" s="375">
        <v>2.2645644462044676E-3</v>
      </c>
      <c r="R39" s="375">
        <v>2.2645644462044676E-3</v>
      </c>
      <c r="S39" s="375">
        <v>2.2645644462044676E-3</v>
      </c>
      <c r="T39" s="375">
        <v>2.2645644462044676E-3</v>
      </c>
      <c r="U39" s="199"/>
      <c r="V39" s="200"/>
    </row>
    <row r="40" spans="1:22" s="156" customFormat="1" ht="15.75" thickBot="1" x14ac:dyDescent="0.3">
      <c r="A40" s="58" t="s">
        <v>165</v>
      </c>
      <c r="B40" s="196"/>
      <c r="C40" s="394">
        <v>4.8427766386007539E-3</v>
      </c>
      <c r="D40" s="395"/>
      <c r="E40" s="394">
        <v>4.8427766386007539E-3</v>
      </c>
      <c r="F40" s="395"/>
      <c r="G40" s="394">
        <v>4.8427766386007539E-3</v>
      </c>
      <c r="H40" s="395"/>
      <c r="I40" s="396">
        <v>4.8427766386007539E-3</v>
      </c>
      <c r="J40" s="395"/>
      <c r="K40" s="396">
        <v>4.8427766386007539E-3</v>
      </c>
      <c r="L40" s="380"/>
      <c r="M40" s="381"/>
      <c r="N40" s="381"/>
      <c r="O40" s="382"/>
      <c r="P40" s="375">
        <v>4.9396321713727686E-3</v>
      </c>
      <c r="Q40" s="375">
        <v>4.9396321713727686E-3</v>
      </c>
      <c r="R40" s="375">
        <v>4.9396321713727686E-3</v>
      </c>
      <c r="S40" s="375">
        <v>4.9396321713727686E-3</v>
      </c>
      <c r="T40" s="375">
        <v>4.9396321713727686E-3</v>
      </c>
      <c r="U40" s="199"/>
      <c r="V40" s="202"/>
    </row>
    <row r="41" spans="1:22" s="156" customFormat="1" ht="15.75" thickBot="1" x14ac:dyDescent="0.3">
      <c r="A41" s="59" t="s">
        <v>166</v>
      </c>
      <c r="B41" s="206"/>
      <c r="C41" s="394">
        <v>4.1768881876442249E-3</v>
      </c>
      <c r="D41" s="397"/>
      <c r="E41" s="394">
        <v>4.1768881876442249E-3</v>
      </c>
      <c r="F41" s="397"/>
      <c r="G41" s="394">
        <v>4.1768881876442249E-3</v>
      </c>
      <c r="H41" s="397"/>
      <c r="I41" s="396">
        <v>4.1768881876442249E-3</v>
      </c>
      <c r="J41" s="397"/>
      <c r="K41" s="396">
        <v>4.1768881876442249E-3</v>
      </c>
      <c r="L41" s="380"/>
      <c r="M41" s="381"/>
      <c r="N41" s="381"/>
      <c r="O41" s="382"/>
      <c r="P41" s="375">
        <v>4.2604259513971095E-3</v>
      </c>
      <c r="Q41" s="375">
        <v>4.2604259513971095E-3</v>
      </c>
      <c r="R41" s="375">
        <v>4.2604259513971095E-3</v>
      </c>
      <c r="S41" s="375">
        <v>4.2604259513971095E-3</v>
      </c>
      <c r="T41" s="375">
        <v>4.2604259513971095E-3</v>
      </c>
      <c r="U41" s="199"/>
      <c r="V41" s="202"/>
    </row>
    <row r="42" spans="1:22" s="156" customFormat="1" ht="15.75" thickBot="1" x14ac:dyDescent="0.3">
      <c r="A42" s="58" t="s">
        <v>63</v>
      </c>
      <c r="B42" s="203"/>
      <c r="C42" s="204"/>
      <c r="D42" s="203"/>
      <c r="E42" s="204"/>
      <c r="F42" s="203"/>
      <c r="G42" s="204"/>
      <c r="H42" s="203"/>
      <c r="I42" s="204"/>
      <c r="J42" s="203"/>
      <c r="K42" s="205"/>
      <c r="L42" s="199"/>
      <c r="M42" s="200"/>
      <c r="N42" s="200"/>
      <c r="O42" s="201"/>
      <c r="P42" s="204"/>
      <c r="Q42" s="204"/>
      <c r="R42" s="204"/>
      <c r="S42" s="204"/>
      <c r="T42" s="204"/>
      <c r="U42" s="199"/>
      <c r="V42" s="202"/>
    </row>
    <row r="43" spans="1:22" s="156" customFormat="1" ht="15.75" thickBot="1" x14ac:dyDescent="0.3">
      <c r="A43" s="58" t="s">
        <v>63</v>
      </c>
      <c r="B43" s="196"/>
      <c r="C43" s="197"/>
      <c r="D43" s="196"/>
      <c r="E43" s="197"/>
      <c r="F43" s="196"/>
      <c r="G43" s="197"/>
      <c r="H43" s="196"/>
      <c r="I43" s="197"/>
      <c r="J43" s="196"/>
      <c r="K43" s="198"/>
      <c r="L43" s="199"/>
      <c r="M43" s="200"/>
      <c r="N43" s="200"/>
      <c r="O43" s="201"/>
      <c r="P43" s="197"/>
      <c r="Q43" s="197"/>
      <c r="R43" s="197"/>
      <c r="S43" s="197"/>
      <c r="T43" s="197"/>
      <c r="U43" s="199"/>
      <c r="V43" s="202"/>
    </row>
    <row r="44" spans="1:22" s="156" customFormat="1" ht="15.75" thickBot="1" x14ac:dyDescent="0.3">
      <c r="A44" s="59" t="s">
        <v>63</v>
      </c>
      <c r="B44" s="206"/>
      <c r="C44" s="207"/>
      <c r="D44" s="206"/>
      <c r="E44" s="207"/>
      <c r="F44" s="206"/>
      <c r="G44" s="207"/>
      <c r="H44" s="206"/>
      <c r="I44" s="207"/>
      <c r="J44" s="206"/>
      <c r="K44" s="208"/>
      <c r="L44" s="199"/>
      <c r="M44" s="209"/>
      <c r="N44" s="209"/>
      <c r="O44" s="201"/>
      <c r="P44" s="207"/>
      <c r="Q44" s="207"/>
      <c r="R44" s="207"/>
      <c r="S44" s="207"/>
      <c r="T44" s="207"/>
      <c r="U44" s="199"/>
      <c r="V44" s="210"/>
    </row>
    <row r="45" spans="1:22" s="50" customFormat="1" ht="15.75" thickBot="1" x14ac:dyDescent="0.3">
      <c r="A45" s="175" t="s">
        <v>101</v>
      </c>
      <c r="B45" s="211">
        <f>SUM(B39:B44)</f>
        <v>0</v>
      </c>
      <c r="C45" s="212">
        <f>SUM(C39:C44)*12*Summary!$B$36</f>
        <v>24335.077620730099</v>
      </c>
      <c r="D45" s="213">
        <f>SUM(D39:D44)</f>
        <v>0</v>
      </c>
      <c r="E45" s="212">
        <f>SUM(E39:E44)*12*Summary!$B$36</f>
        <v>24335.077620730099</v>
      </c>
      <c r="F45" s="213">
        <f>SUM(F39:F44)</f>
        <v>0</v>
      </c>
      <c r="G45" s="212">
        <f>SUM(G39:G44)*12*Summary!$B$36</f>
        <v>24335.077620730099</v>
      </c>
      <c r="H45" s="213">
        <f>SUM(H39:H44)</f>
        <v>0</v>
      </c>
      <c r="I45" s="212">
        <f>SUM(I39:I44)*12*Summary!$B$36</f>
        <v>24335.077620730099</v>
      </c>
      <c r="J45" s="213">
        <f>SUM(J39:J44)</f>
        <v>0</v>
      </c>
      <c r="K45" s="212">
        <f>SUM(K39:K44)*12*Summary!$B$36</f>
        <v>24335.077620730099</v>
      </c>
      <c r="L45" s="214"/>
      <c r="M45" s="215">
        <f xml:space="preserve"> SUM(J45,H45,F45,D45,B45)</f>
        <v>0</v>
      </c>
      <c r="N45" s="216">
        <f>SUM(K45,I45,G45,E45,C45)</f>
        <v>121675.38810365049</v>
      </c>
      <c r="O45" s="217"/>
      <c r="P45" s="212">
        <f>SUM(P39:P44)*12*Summary!$B$36</f>
        <v>24821.7791731447</v>
      </c>
      <c r="Q45" s="212">
        <f>SUM(Q39:Q44)*12*Summary!$B$36</f>
        <v>24821.7791731447</v>
      </c>
      <c r="R45" s="212">
        <f>SUM(R39:R44)*12*Summary!$B$36</f>
        <v>24821.7791731447</v>
      </c>
      <c r="S45" s="212">
        <f>SUM(S39:S44)*12*Summary!$B$36</f>
        <v>24821.7791731447</v>
      </c>
      <c r="T45" s="212">
        <f>SUM(T39:T44)*12*Summary!$B$36</f>
        <v>24821.7791731447</v>
      </c>
      <c r="U45" s="285"/>
      <c r="V45" s="286">
        <f>SUM(P45,T45,S45,R45,Q45)</f>
        <v>124108.89586572349</v>
      </c>
    </row>
    <row r="46" spans="1:22" ht="15.75" thickBot="1" x14ac:dyDescent="0.3">
      <c r="A46" s="177" t="s">
        <v>77</v>
      </c>
      <c r="B46" s="226"/>
      <c r="C46" s="227"/>
      <c r="D46" s="227"/>
      <c r="E46" s="227"/>
      <c r="F46" s="227"/>
      <c r="G46" s="227"/>
      <c r="H46" s="227"/>
      <c r="I46" s="227"/>
      <c r="J46" s="227"/>
      <c r="K46" s="228"/>
      <c r="L46" s="229"/>
      <c r="M46" s="230"/>
      <c r="N46" s="233"/>
      <c r="O46" s="231"/>
      <c r="P46" s="227"/>
      <c r="Q46" s="227"/>
      <c r="R46" s="227"/>
      <c r="S46" s="227"/>
      <c r="T46" s="233"/>
      <c r="U46" s="289"/>
      <c r="V46" s="292"/>
    </row>
    <row r="47" spans="1:22" s="156" customFormat="1" ht="15.75" thickBot="1" x14ac:dyDescent="0.3">
      <c r="A47" s="58" t="s">
        <v>164</v>
      </c>
      <c r="B47" s="196"/>
      <c r="C47" s="394">
        <v>2.2201612217690857E-3</v>
      </c>
      <c r="D47" s="395"/>
      <c r="E47" s="394">
        <v>2.2201612217690857E-3</v>
      </c>
      <c r="F47" s="395"/>
      <c r="G47" s="394">
        <v>2.2201612217690857E-3</v>
      </c>
      <c r="H47" s="395"/>
      <c r="I47" s="396">
        <v>2.2201612217690857E-3</v>
      </c>
      <c r="J47" s="395"/>
      <c r="K47" s="396">
        <v>2.2201612217690857E-3</v>
      </c>
      <c r="L47" s="380"/>
      <c r="M47" s="381"/>
      <c r="N47" s="381"/>
      <c r="O47" s="382"/>
      <c r="P47" s="375">
        <v>2.2645644462044676E-3</v>
      </c>
      <c r="Q47" s="375">
        <v>2.2645644462044676E-3</v>
      </c>
      <c r="R47" s="375">
        <v>2.2645644462044676E-3</v>
      </c>
      <c r="S47" s="375">
        <v>2.2645644462044676E-3</v>
      </c>
      <c r="T47" s="375">
        <v>2.2645644462044676E-3</v>
      </c>
      <c r="U47" s="199"/>
      <c r="V47" s="200"/>
    </row>
    <row r="48" spans="1:22" s="156" customFormat="1" ht="15.75" thickBot="1" x14ac:dyDescent="0.3">
      <c r="A48" s="58" t="s">
        <v>165</v>
      </c>
      <c r="B48" s="196"/>
      <c r="C48" s="394">
        <v>4.8427766386007539E-3</v>
      </c>
      <c r="D48" s="395"/>
      <c r="E48" s="394">
        <v>4.8427766386007539E-3</v>
      </c>
      <c r="F48" s="395"/>
      <c r="G48" s="394">
        <v>4.8427766386007539E-3</v>
      </c>
      <c r="H48" s="395"/>
      <c r="I48" s="396">
        <v>4.8427766386007539E-3</v>
      </c>
      <c r="J48" s="395"/>
      <c r="K48" s="396">
        <v>4.8427766386007539E-3</v>
      </c>
      <c r="L48" s="380"/>
      <c r="M48" s="381"/>
      <c r="N48" s="381"/>
      <c r="O48" s="382"/>
      <c r="P48" s="375">
        <v>4.9396321713727686E-3</v>
      </c>
      <c r="Q48" s="375">
        <v>4.9396321713727686E-3</v>
      </c>
      <c r="R48" s="375">
        <v>4.9396321713727686E-3</v>
      </c>
      <c r="S48" s="375">
        <v>4.9396321713727686E-3</v>
      </c>
      <c r="T48" s="375">
        <v>4.9396321713727686E-3</v>
      </c>
      <c r="U48" s="199"/>
      <c r="V48" s="202"/>
    </row>
    <row r="49" spans="1:22" s="156" customFormat="1" ht="15.75" thickBot="1" x14ac:dyDescent="0.3">
      <c r="A49" s="59" t="s">
        <v>166</v>
      </c>
      <c r="B49" s="206"/>
      <c r="C49" s="394">
        <v>4.1768881876442249E-3</v>
      </c>
      <c r="D49" s="397"/>
      <c r="E49" s="394">
        <v>4.1768881876442249E-3</v>
      </c>
      <c r="F49" s="397"/>
      <c r="G49" s="394">
        <v>4.1768881876442249E-3</v>
      </c>
      <c r="H49" s="397"/>
      <c r="I49" s="396">
        <v>4.1768881876442249E-3</v>
      </c>
      <c r="J49" s="397"/>
      <c r="K49" s="396">
        <v>4.1768881876442249E-3</v>
      </c>
      <c r="L49" s="380"/>
      <c r="M49" s="381"/>
      <c r="N49" s="381"/>
      <c r="O49" s="382"/>
      <c r="P49" s="375">
        <v>4.2604259513971095E-3</v>
      </c>
      <c r="Q49" s="375">
        <v>4.2604259513971095E-3</v>
      </c>
      <c r="R49" s="375">
        <v>4.2604259513971095E-3</v>
      </c>
      <c r="S49" s="375">
        <v>4.2604259513971095E-3</v>
      </c>
      <c r="T49" s="375">
        <v>4.2604259513971095E-3</v>
      </c>
      <c r="U49" s="199"/>
      <c r="V49" s="202"/>
    </row>
    <row r="50" spans="1:22" s="156" customFormat="1" ht="15.75" thickBot="1" x14ac:dyDescent="0.3">
      <c r="A50" s="58" t="s">
        <v>63</v>
      </c>
      <c r="B50" s="203"/>
      <c r="C50" s="204"/>
      <c r="D50" s="203"/>
      <c r="E50" s="204"/>
      <c r="F50" s="203"/>
      <c r="G50" s="204"/>
      <c r="H50" s="203"/>
      <c r="I50" s="204"/>
      <c r="J50" s="203"/>
      <c r="K50" s="205"/>
      <c r="L50" s="199"/>
      <c r="M50" s="200"/>
      <c r="N50" s="200"/>
      <c r="O50" s="201"/>
      <c r="P50" s="204"/>
      <c r="Q50" s="204"/>
      <c r="R50" s="204"/>
      <c r="S50" s="204"/>
      <c r="T50" s="204"/>
      <c r="U50" s="199"/>
      <c r="V50" s="202"/>
    </row>
    <row r="51" spans="1:22" s="156" customFormat="1" ht="15.75" thickBot="1" x14ac:dyDescent="0.3">
      <c r="A51" s="58" t="s">
        <v>63</v>
      </c>
      <c r="B51" s="196"/>
      <c r="C51" s="197"/>
      <c r="D51" s="196"/>
      <c r="E51" s="197"/>
      <c r="F51" s="196"/>
      <c r="G51" s="197"/>
      <c r="H51" s="196"/>
      <c r="I51" s="197"/>
      <c r="J51" s="196"/>
      <c r="K51" s="198"/>
      <c r="L51" s="199"/>
      <c r="M51" s="200"/>
      <c r="N51" s="200"/>
      <c r="O51" s="201"/>
      <c r="P51" s="197"/>
      <c r="Q51" s="197"/>
      <c r="R51" s="197"/>
      <c r="S51" s="197"/>
      <c r="T51" s="197"/>
      <c r="U51" s="199"/>
      <c r="V51" s="202"/>
    </row>
    <row r="52" spans="1:22" s="156" customFormat="1" ht="15.75" thickBot="1" x14ac:dyDescent="0.3">
      <c r="A52" s="59" t="s">
        <v>63</v>
      </c>
      <c r="B52" s="206"/>
      <c r="C52" s="207"/>
      <c r="D52" s="206"/>
      <c r="E52" s="207"/>
      <c r="F52" s="206"/>
      <c r="G52" s="207"/>
      <c r="H52" s="206"/>
      <c r="I52" s="207"/>
      <c r="J52" s="206"/>
      <c r="K52" s="208"/>
      <c r="L52" s="199"/>
      <c r="M52" s="209"/>
      <c r="N52" s="209"/>
      <c r="O52" s="201"/>
      <c r="P52" s="207"/>
      <c r="Q52" s="207"/>
      <c r="R52" s="207"/>
      <c r="S52" s="207"/>
      <c r="T52" s="207"/>
      <c r="U52" s="199"/>
      <c r="V52" s="210"/>
    </row>
    <row r="53" spans="1:22" s="50" customFormat="1" ht="15.75" thickBot="1" x14ac:dyDescent="0.3">
      <c r="A53" s="175" t="s">
        <v>104</v>
      </c>
      <c r="B53" s="234">
        <f>SUM(B47:B52)</f>
        <v>0</v>
      </c>
      <c r="C53" s="212">
        <f>SUM(C47:C52)*12*Summary!$B$37</f>
        <v>15403.462249936201</v>
      </c>
      <c r="D53" s="213">
        <f>SUM(D47:D52)</f>
        <v>0</v>
      </c>
      <c r="E53" s="212">
        <f>SUM(E47:E52)*12*Summary!$B$37</f>
        <v>15403.462249936201</v>
      </c>
      <c r="F53" s="213">
        <f>SUM(F47:F52)</f>
        <v>0</v>
      </c>
      <c r="G53" s="212">
        <f>SUM(G47:G52)*12*Summary!$B$37</f>
        <v>15403.462249936201</v>
      </c>
      <c r="H53" s="213">
        <f>SUM(H47:H52)</f>
        <v>0</v>
      </c>
      <c r="I53" s="212">
        <f>SUM(I47:I52)*12*Summary!$B$37</f>
        <v>15403.462249936201</v>
      </c>
      <c r="J53" s="213">
        <f>SUM(J47:J52)</f>
        <v>0</v>
      </c>
      <c r="K53" s="212">
        <f>SUM(K47:K52)*12*Summary!$B$37</f>
        <v>15403.462249936201</v>
      </c>
      <c r="L53" s="214"/>
      <c r="M53" s="215">
        <f xml:space="preserve"> SUM(J53,H53,F53,D53,B53)</f>
        <v>0</v>
      </c>
      <c r="N53" s="216">
        <f>SUM(K53,I53,G53,E53,C53)</f>
        <v>77017.311249681006</v>
      </c>
      <c r="O53" s="217"/>
      <c r="P53" s="212">
        <f>SUM(P47:P52)*12*Summary!$B$37</f>
        <v>15711.531494934925</v>
      </c>
      <c r="Q53" s="212">
        <f>SUM(Q47:Q52)*12*Summary!$B$37</f>
        <v>15711.531494934925</v>
      </c>
      <c r="R53" s="212">
        <f>SUM(R47:R52)*12*Summary!$B$37</f>
        <v>15711.531494934925</v>
      </c>
      <c r="S53" s="212">
        <f>SUM(S47:S52)*12*Summary!$B$37</f>
        <v>15711.531494934925</v>
      </c>
      <c r="T53" s="212">
        <f>SUM(T47:T52)*12*Summary!$B$37</f>
        <v>15711.531494934925</v>
      </c>
      <c r="U53" s="285"/>
      <c r="V53" s="286">
        <f>SUM(P53,T53,S53,R53,Q53)</f>
        <v>78557.657474674619</v>
      </c>
    </row>
    <row r="54" spans="1:22" ht="15.75" thickBot="1" x14ac:dyDescent="0.3">
      <c r="A54" s="177" t="s">
        <v>78</v>
      </c>
      <c r="B54" s="226"/>
      <c r="C54" s="227"/>
      <c r="D54" s="227"/>
      <c r="E54" s="227"/>
      <c r="F54" s="227"/>
      <c r="G54" s="227"/>
      <c r="H54" s="227"/>
      <c r="I54" s="227"/>
      <c r="J54" s="227"/>
      <c r="K54" s="228"/>
      <c r="L54" s="229"/>
      <c r="M54" s="230"/>
      <c r="N54" s="233"/>
      <c r="O54" s="231"/>
      <c r="P54" s="227"/>
      <c r="Q54" s="227"/>
      <c r="R54" s="227"/>
      <c r="S54" s="227"/>
      <c r="T54" s="235"/>
      <c r="U54" s="289"/>
      <c r="V54" s="292"/>
    </row>
    <row r="55" spans="1:22" s="156" customFormat="1" ht="15.75" thickBot="1" x14ac:dyDescent="0.3">
      <c r="A55" s="58" t="s">
        <v>164</v>
      </c>
      <c r="B55" s="196"/>
      <c r="C55" s="394">
        <v>2.2201612217690857E-3</v>
      </c>
      <c r="D55" s="395"/>
      <c r="E55" s="394">
        <v>2.2201612217690857E-3</v>
      </c>
      <c r="F55" s="395"/>
      <c r="G55" s="394">
        <v>2.2201612217690857E-3</v>
      </c>
      <c r="H55" s="395"/>
      <c r="I55" s="396">
        <v>2.2201612217690857E-3</v>
      </c>
      <c r="J55" s="395"/>
      <c r="K55" s="396">
        <v>2.2201612217690857E-3</v>
      </c>
      <c r="L55" s="380"/>
      <c r="M55" s="381"/>
      <c r="N55" s="381"/>
      <c r="O55" s="382"/>
      <c r="P55" s="375">
        <v>2.2645644462044676E-3</v>
      </c>
      <c r="Q55" s="375">
        <v>2.2645644462044676E-3</v>
      </c>
      <c r="R55" s="375">
        <v>2.2645644462044676E-3</v>
      </c>
      <c r="S55" s="375">
        <v>2.2645644462044676E-3</v>
      </c>
      <c r="T55" s="375">
        <v>2.2645644462044676E-3</v>
      </c>
      <c r="U55" s="199"/>
      <c r="V55" s="200"/>
    </row>
    <row r="56" spans="1:22" s="156" customFormat="1" ht="15.75" thickBot="1" x14ac:dyDescent="0.3">
      <c r="A56" s="58" t="s">
        <v>165</v>
      </c>
      <c r="B56" s="196"/>
      <c r="C56" s="394">
        <v>4.8427766386007539E-3</v>
      </c>
      <c r="D56" s="395"/>
      <c r="E56" s="394">
        <v>4.8427766386007539E-3</v>
      </c>
      <c r="F56" s="395"/>
      <c r="G56" s="394">
        <v>4.8427766386007539E-3</v>
      </c>
      <c r="H56" s="395"/>
      <c r="I56" s="396">
        <v>4.8427766386007539E-3</v>
      </c>
      <c r="J56" s="395"/>
      <c r="K56" s="396">
        <v>4.8427766386007539E-3</v>
      </c>
      <c r="L56" s="380"/>
      <c r="M56" s="381"/>
      <c r="N56" s="381"/>
      <c r="O56" s="382"/>
      <c r="P56" s="375">
        <v>4.9396321713727686E-3</v>
      </c>
      <c r="Q56" s="375">
        <v>4.9396321713727686E-3</v>
      </c>
      <c r="R56" s="375">
        <v>4.9396321713727686E-3</v>
      </c>
      <c r="S56" s="375">
        <v>4.9396321713727686E-3</v>
      </c>
      <c r="T56" s="375">
        <v>4.9396321713727686E-3</v>
      </c>
      <c r="U56" s="199"/>
      <c r="V56" s="202"/>
    </row>
    <row r="57" spans="1:22" s="156" customFormat="1" ht="15.75" thickBot="1" x14ac:dyDescent="0.3">
      <c r="A57" s="59" t="s">
        <v>166</v>
      </c>
      <c r="B57" s="206"/>
      <c r="C57" s="394">
        <v>4.1768881876442249E-3</v>
      </c>
      <c r="D57" s="397"/>
      <c r="E57" s="394">
        <v>4.1768881876442249E-3</v>
      </c>
      <c r="F57" s="397"/>
      <c r="G57" s="394">
        <v>4.1768881876442249E-3</v>
      </c>
      <c r="H57" s="397"/>
      <c r="I57" s="396">
        <v>4.1768881876442249E-3</v>
      </c>
      <c r="J57" s="397"/>
      <c r="K57" s="396">
        <v>4.1768881876442249E-3</v>
      </c>
      <c r="L57" s="380"/>
      <c r="M57" s="381"/>
      <c r="N57" s="381"/>
      <c r="O57" s="382"/>
      <c r="P57" s="375">
        <v>4.2604259513971095E-3</v>
      </c>
      <c r="Q57" s="375">
        <v>4.2604259513971095E-3</v>
      </c>
      <c r="R57" s="375">
        <v>4.2604259513971095E-3</v>
      </c>
      <c r="S57" s="375">
        <v>4.2604259513971095E-3</v>
      </c>
      <c r="T57" s="375">
        <v>4.2604259513971095E-3</v>
      </c>
      <c r="U57" s="199"/>
      <c r="V57" s="202"/>
    </row>
    <row r="58" spans="1:22" s="156" customFormat="1" ht="15.75" thickBot="1" x14ac:dyDescent="0.3">
      <c r="A58" s="58" t="s">
        <v>63</v>
      </c>
      <c r="B58" s="203"/>
      <c r="C58" s="204"/>
      <c r="D58" s="203"/>
      <c r="E58" s="204"/>
      <c r="F58" s="203"/>
      <c r="G58" s="204"/>
      <c r="H58" s="203"/>
      <c r="I58" s="204"/>
      <c r="J58" s="203"/>
      <c r="K58" s="205"/>
      <c r="L58" s="199"/>
      <c r="M58" s="200"/>
      <c r="N58" s="200"/>
      <c r="O58" s="201"/>
      <c r="P58" s="204"/>
      <c r="Q58" s="204"/>
      <c r="R58" s="204"/>
      <c r="S58" s="204"/>
      <c r="T58" s="204"/>
      <c r="U58" s="199"/>
      <c r="V58" s="202"/>
    </row>
    <row r="59" spans="1:22" s="156" customFormat="1" ht="15.75" thickBot="1" x14ac:dyDescent="0.3">
      <c r="A59" s="58" t="s">
        <v>63</v>
      </c>
      <c r="B59" s="196"/>
      <c r="C59" s="197"/>
      <c r="D59" s="196"/>
      <c r="E59" s="197"/>
      <c r="F59" s="196"/>
      <c r="G59" s="197"/>
      <c r="H59" s="196"/>
      <c r="I59" s="197"/>
      <c r="J59" s="196"/>
      <c r="K59" s="198"/>
      <c r="L59" s="199"/>
      <c r="M59" s="200"/>
      <c r="N59" s="200"/>
      <c r="O59" s="201"/>
      <c r="P59" s="197"/>
      <c r="Q59" s="197"/>
      <c r="R59" s="197"/>
      <c r="S59" s="197"/>
      <c r="T59" s="197"/>
      <c r="U59" s="199"/>
      <c r="V59" s="202"/>
    </row>
    <row r="60" spans="1:22" s="156" customFormat="1" ht="15.75" thickBot="1" x14ac:dyDescent="0.3">
      <c r="A60" s="59" t="s">
        <v>63</v>
      </c>
      <c r="B60" s="206"/>
      <c r="C60" s="207"/>
      <c r="D60" s="206"/>
      <c r="E60" s="207"/>
      <c r="F60" s="206"/>
      <c r="G60" s="207"/>
      <c r="H60" s="206"/>
      <c r="I60" s="207"/>
      <c r="J60" s="206"/>
      <c r="K60" s="208"/>
      <c r="L60" s="199"/>
      <c r="M60" s="209"/>
      <c r="N60" s="209"/>
      <c r="O60" s="201"/>
      <c r="P60" s="207"/>
      <c r="Q60" s="207"/>
      <c r="R60" s="207"/>
      <c r="S60" s="207"/>
      <c r="T60" s="207"/>
      <c r="U60" s="199"/>
      <c r="V60" s="210"/>
    </row>
    <row r="61" spans="1:22" s="50" customFormat="1" ht="15.75" thickBot="1" x14ac:dyDescent="0.3">
      <c r="A61" s="175" t="s">
        <v>102</v>
      </c>
      <c r="B61" s="211">
        <f>SUM(B55:B60)</f>
        <v>0</v>
      </c>
      <c r="C61" s="212">
        <f>SUM(C55:C60)*12*Summary!$B$38</f>
        <v>8510.7962835562485</v>
      </c>
      <c r="D61" s="213">
        <f>SUM(D55:D60)</f>
        <v>0</v>
      </c>
      <c r="E61" s="212">
        <f>SUM(E55:E60)*12*Summary!$B$38</f>
        <v>8510.7962835562485</v>
      </c>
      <c r="F61" s="213">
        <f>SUM(F55:F60)</f>
        <v>0</v>
      </c>
      <c r="G61" s="212">
        <f>SUM(G55:G60)*12*Summary!$B$38</f>
        <v>8510.7962835562485</v>
      </c>
      <c r="H61" s="213">
        <f>SUM(H55:H60)</f>
        <v>0</v>
      </c>
      <c r="I61" s="212">
        <f>SUM(I55:I60)*12*Summary!$B$38</f>
        <v>8510.7962835562485</v>
      </c>
      <c r="J61" s="213">
        <f>SUM(J55:J60)</f>
        <v>0</v>
      </c>
      <c r="K61" s="212">
        <f>SUM(K55:K60)*12*Summary!$B$38</f>
        <v>8510.7962835562485</v>
      </c>
      <c r="L61" s="214"/>
      <c r="M61" s="215">
        <f xml:space="preserve"> SUM(J61,H61,F61,D61,B61)</f>
        <v>0</v>
      </c>
      <c r="N61" s="216">
        <f>SUM(K61,I61,G61,E61,C61)</f>
        <v>42553.981417781244</v>
      </c>
      <c r="O61" s="217"/>
      <c r="P61" s="212">
        <f>SUM(P55:P60)*12*Summary!$B$38</f>
        <v>8681.0122092273741</v>
      </c>
      <c r="Q61" s="212">
        <f>SUM(Q55:Q60)*12*Summary!$B$38</f>
        <v>8681.0122092273741</v>
      </c>
      <c r="R61" s="212">
        <f>SUM(R55:R60)*12*Summary!$B$38</f>
        <v>8681.0122092273741</v>
      </c>
      <c r="S61" s="212">
        <f>SUM(S55:S60)*12*Summary!$B$38</f>
        <v>8681.0122092273741</v>
      </c>
      <c r="T61" s="212">
        <f>SUM(T55:T60)*12*Summary!$B$38</f>
        <v>8681.0122092273741</v>
      </c>
      <c r="U61" s="285"/>
      <c r="V61" s="286">
        <f>SUM(P61,T61,S61,R61,Q61)</f>
        <v>43405.061046136871</v>
      </c>
    </row>
    <row r="62" spans="1:22" ht="15.75" thickBot="1" x14ac:dyDescent="0.3">
      <c r="A62" s="178" t="s">
        <v>88</v>
      </c>
      <c r="B62" s="236">
        <f t="shared" ref="B62:K62" si="0">SUM(B13+B21+B29+B37+B45+B53+B61)</f>
        <v>0</v>
      </c>
      <c r="C62" s="236">
        <f t="shared" si="0"/>
        <v>260215.64063999997</v>
      </c>
      <c r="D62" s="236">
        <f t="shared" si="0"/>
        <v>0</v>
      </c>
      <c r="E62" s="236">
        <f t="shared" si="0"/>
        <v>260215.64063999997</v>
      </c>
      <c r="F62" s="236">
        <f t="shared" si="0"/>
        <v>0</v>
      </c>
      <c r="G62" s="236">
        <f t="shared" si="0"/>
        <v>260215.64063999997</v>
      </c>
      <c r="H62" s="236">
        <f t="shared" si="0"/>
        <v>0</v>
      </c>
      <c r="I62" s="236">
        <f t="shared" si="0"/>
        <v>260215.64063999997</v>
      </c>
      <c r="J62" s="236">
        <f t="shared" si="0"/>
        <v>0</v>
      </c>
      <c r="K62" s="237">
        <f t="shared" si="0"/>
        <v>260215.64063999997</v>
      </c>
      <c r="L62" s="238"/>
      <c r="M62" s="236">
        <f>SUM(M13+M21+M29+M37+M45+M53+M61)</f>
        <v>0</v>
      </c>
      <c r="N62" s="236">
        <f>SUM(N13+N21+N29+N37+N45+N53+N61)</f>
        <v>1301078.2031999996</v>
      </c>
      <c r="O62" s="239"/>
      <c r="P62" s="236">
        <f>SUM(P13+P21+P29+P37+P45+P53+P61)</f>
        <v>265419.95345279999</v>
      </c>
      <c r="Q62" s="236">
        <f>SUM(Q13+Q21+Q29+Q37+Q45+Q53+Q61)</f>
        <v>265419.95345279999</v>
      </c>
      <c r="R62" s="236">
        <f>SUM(R13+R21+R29+R37+R45+R53+R61)</f>
        <v>265419.95345279999</v>
      </c>
      <c r="S62" s="236">
        <f>SUM(S13+S21+S29+S37+S45+S53+S61)</f>
        <v>265419.95345279999</v>
      </c>
      <c r="T62" s="236">
        <f>SUM(T13+T21+T29+T37+T45+T53+T61)</f>
        <v>265419.95345279999</v>
      </c>
      <c r="U62" s="293"/>
      <c r="V62" s="294">
        <f>SUM(V13+V21+V29+V37+V45+V53+V61)</f>
        <v>1327099.7672639997</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6"/>
      <c r="B64" s="337"/>
      <c r="C64" s="337"/>
      <c r="D64" s="337"/>
      <c r="E64" s="337"/>
      <c r="K64" s="46"/>
      <c r="L64" s="67"/>
      <c r="M64" s="46"/>
      <c r="N64" s="46"/>
      <c r="O64" s="67"/>
      <c r="P64" s="46"/>
      <c r="Q64" s="46"/>
      <c r="R64" s="46"/>
      <c r="U64" s="67"/>
      <c r="V64" s="46"/>
    </row>
  </sheetData>
  <sheetProtection password="D918" sheet="1" insertRows="0" selectLockedCells="1"/>
  <mergeCells count="13">
    <mergeCell ref="B1:T1"/>
    <mergeCell ref="B2:T2"/>
    <mergeCell ref="A3:A5"/>
    <mergeCell ref="M3:N3"/>
    <mergeCell ref="P3:T3"/>
    <mergeCell ref="M4:N4"/>
    <mergeCell ref="A64:E64"/>
    <mergeCell ref="J4:K4"/>
    <mergeCell ref="B3:K3"/>
    <mergeCell ref="B4:C4"/>
    <mergeCell ref="D4:E4"/>
    <mergeCell ref="F4:G4"/>
    <mergeCell ref="H4:I4"/>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sheetPr>
  <dimension ref="A1:V64"/>
  <sheetViews>
    <sheetView view="pageLayout" topLeftCell="A40" zoomScale="60" zoomScaleNormal="100" zoomScalePageLayoutView="60" workbookViewId="0">
      <selection activeCell="B55" sqref="B55:T60"/>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1" style="55" hidden="1" customWidth="1"/>
    <col min="22" max="22" width="20.28515625" hidden="1" customWidth="1"/>
  </cols>
  <sheetData>
    <row r="1" spans="1:22" x14ac:dyDescent="0.25">
      <c r="A1" s="179" t="s">
        <v>60</v>
      </c>
      <c r="B1" s="354" t="str">
        <f>Summary!B2</f>
        <v>Hamilton NG911, Inc.</v>
      </c>
      <c r="C1" s="355"/>
      <c r="D1" s="355"/>
      <c r="E1" s="355"/>
      <c r="F1" s="355"/>
      <c r="G1" s="355"/>
      <c r="H1" s="355"/>
      <c r="I1" s="355"/>
      <c r="J1" s="355"/>
      <c r="K1" s="355"/>
      <c r="L1" s="355"/>
      <c r="M1" s="355"/>
      <c r="N1" s="355"/>
      <c r="O1" s="355"/>
      <c r="P1" s="355"/>
      <c r="Q1" s="355"/>
      <c r="R1" s="355"/>
      <c r="S1" s="355"/>
      <c r="T1" s="355"/>
      <c r="U1"/>
    </row>
    <row r="2" spans="1:22" ht="15.75" thickBot="1" x14ac:dyDescent="0.3">
      <c r="A2" s="180" t="s">
        <v>9</v>
      </c>
      <c r="B2" s="356">
        <f>Summary!B3</f>
        <v>44082</v>
      </c>
      <c r="C2" s="357"/>
      <c r="D2" s="357"/>
      <c r="E2" s="357"/>
      <c r="F2" s="357"/>
      <c r="G2" s="357"/>
      <c r="H2" s="357"/>
      <c r="I2" s="357"/>
      <c r="J2" s="357"/>
      <c r="K2" s="357"/>
      <c r="L2" s="357"/>
      <c r="M2" s="357"/>
      <c r="N2" s="357"/>
      <c r="O2" s="357"/>
      <c r="P2" s="357"/>
      <c r="Q2" s="357"/>
      <c r="R2" s="357"/>
      <c r="S2" s="357"/>
      <c r="T2" s="357"/>
      <c r="U2"/>
    </row>
    <row r="3" spans="1:22" ht="15.75" thickBot="1" x14ac:dyDescent="0.3">
      <c r="A3" s="371" t="s">
        <v>154</v>
      </c>
      <c r="B3" s="345" t="s">
        <v>19</v>
      </c>
      <c r="C3" s="343"/>
      <c r="D3" s="343"/>
      <c r="E3" s="343"/>
      <c r="F3" s="343"/>
      <c r="G3" s="343"/>
      <c r="H3" s="343"/>
      <c r="I3" s="343"/>
      <c r="J3" s="343"/>
      <c r="K3" s="359"/>
      <c r="L3" s="182"/>
      <c r="M3" s="345" t="s">
        <v>90</v>
      </c>
      <c r="N3" s="346"/>
      <c r="O3" s="182"/>
      <c r="P3" s="342"/>
      <c r="Q3" s="342"/>
      <c r="R3" s="342"/>
      <c r="S3" s="342"/>
      <c r="T3" s="341"/>
      <c r="U3" s="64"/>
      <c r="V3" s="188" t="s">
        <v>121</v>
      </c>
    </row>
    <row r="4" spans="1:22" ht="15.75" customHeight="1" thickBot="1" x14ac:dyDescent="0.3">
      <c r="A4" s="372"/>
      <c r="B4" s="340" t="s">
        <v>3</v>
      </c>
      <c r="C4" s="341"/>
      <c r="D4" s="340" t="s">
        <v>4</v>
      </c>
      <c r="E4" s="341"/>
      <c r="F4" s="340" t="s">
        <v>5</v>
      </c>
      <c r="G4" s="341"/>
      <c r="H4" s="340" t="s">
        <v>6</v>
      </c>
      <c r="I4" s="341"/>
      <c r="J4" s="340" t="s">
        <v>7</v>
      </c>
      <c r="K4" s="358"/>
      <c r="L4" s="182"/>
      <c r="M4" s="345" t="s">
        <v>91</v>
      </c>
      <c r="N4" s="346"/>
      <c r="O4" s="182"/>
      <c r="P4" s="187" t="s">
        <v>54</v>
      </c>
      <c r="Q4" s="187" t="s">
        <v>55</v>
      </c>
      <c r="R4" s="187" t="s">
        <v>56</v>
      </c>
      <c r="S4" s="187" t="s">
        <v>57</v>
      </c>
      <c r="T4" s="187" t="s">
        <v>58</v>
      </c>
      <c r="U4" s="64"/>
      <c r="V4" s="188" t="s">
        <v>122</v>
      </c>
    </row>
    <row r="5" spans="1:22" ht="15.75" thickBot="1" x14ac:dyDescent="0.3">
      <c r="A5" s="373"/>
      <c r="B5" s="145" t="s">
        <v>2</v>
      </c>
      <c r="C5" s="145" t="s">
        <v>17</v>
      </c>
      <c r="D5" s="145" t="s">
        <v>2</v>
      </c>
      <c r="E5" s="145" t="s">
        <v>17</v>
      </c>
      <c r="F5" s="145" t="s">
        <v>2</v>
      </c>
      <c r="G5" s="145" t="s">
        <v>17</v>
      </c>
      <c r="H5" s="145" t="s">
        <v>2</v>
      </c>
      <c r="I5" s="145" t="s">
        <v>17</v>
      </c>
      <c r="J5" s="145" t="s">
        <v>2</v>
      </c>
      <c r="K5" s="184" t="s">
        <v>17</v>
      </c>
      <c r="L5" s="185"/>
      <c r="M5" s="145" t="s">
        <v>2</v>
      </c>
      <c r="N5" s="145" t="s">
        <v>17</v>
      </c>
      <c r="O5" s="186"/>
      <c r="P5" s="145" t="s">
        <v>17</v>
      </c>
      <c r="Q5" s="145" t="s">
        <v>17</v>
      </c>
      <c r="R5" s="145" t="s">
        <v>17</v>
      </c>
      <c r="S5" s="145" t="s">
        <v>17</v>
      </c>
      <c r="T5" s="145" t="s">
        <v>17</v>
      </c>
      <c r="U5" s="65"/>
      <c r="V5" s="1" t="s">
        <v>17</v>
      </c>
    </row>
    <row r="6" spans="1:22" s="55" customFormat="1" x14ac:dyDescent="0.25">
      <c r="A6" s="167" t="s">
        <v>72</v>
      </c>
      <c r="B6" s="168"/>
      <c r="C6" s="169"/>
      <c r="D6" s="170"/>
      <c r="E6" s="171"/>
      <c r="F6" s="170"/>
      <c r="G6" s="172"/>
      <c r="H6" s="168"/>
      <c r="I6" s="171"/>
      <c r="J6" s="170"/>
      <c r="K6" s="173"/>
      <c r="L6" s="174"/>
      <c r="M6" s="169"/>
      <c r="N6" s="169"/>
      <c r="O6" s="174"/>
      <c r="P6" s="169"/>
      <c r="Q6" s="169"/>
      <c r="R6" s="169"/>
      <c r="S6" s="169"/>
      <c r="T6" s="169"/>
      <c r="U6" s="66"/>
      <c r="V6" s="56"/>
    </row>
    <row r="7" spans="1:22" s="156" customFormat="1" ht="30.75" thickBot="1" x14ac:dyDescent="0.3">
      <c r="A7" s="10" t="s">
        <v>196</v>
      </c>
      <c r="B7" s="196"/>
      <c r="C7" s="385">
        <v>2.5831169482566372E-3</v>
      </c>
      <c r="D7" s="390"/>
      <c r="E7" s="385">
        <v>2.5831169482566372E-3</v>
      </c>
      <c r="F7" s="390"/>
      <c r="G7" s="385">
        <v>2.5831169482566372E-3</v>
      </c>
      <c r="H7" s="390"/>
      <c r="I7" s="385">
        <v>2.5831169482566372E-3</v>
      </c>
      <c r="J7" s="390"/>
      <c r="K7" s="385">
        <v>2.5831169482566372E-3</v>
      </c>
      <c r="L7" s="391"/>
      <c r="M7" s="392"/>
      <c r="N7" s="392"/>
      <c r="O7" s="393"/>
      <c r="P7" s="385">
        <v>2.6347792872217701E-3</v>
      </c>
      <c r="Q7" s="385">
        <v>2.6347792872217701E-3</v>
      </c>
      <c r="R7" s="385">
        <v>2.6347792872217701E-3</v>
      </c>
      <c r="S7" s="385">
        <v>2.6347792872217701E-3</v>
      </c>
      <c r="T7" s="385">
        <v>2.6347792872217701E-3</v>
      </c>
      <c r="U7" s="199"/>
      <c r="V7" s="200"/>
    </row>
    <row r="8" spans="1:22" s="156" customFormat="1" ht="30.75" thickBot="1" x14ac:dyDescent="0.3">
      <c r="A8" s="10" t="s">
        <v>197</v>
      </c>
      <c r="B8" s="196"/>
      <c r="C8" s="385">
        <v>3.3461299545109054E-3</v>
      </c>
      <c r="D8" s="390"/>
      <c r="E8" s="385">
        <v>3.3461299545109054E-3</v>
      </c>
      <c r="F8" s="390"/>
      <c r="G8" s="385">
        <v>3.3461299545109054E-3</v>
      </c>
      <c r="H8" s="390"/>
      <c r="I8" s="385">
        <v>3.3461299545109054E-3</v>
      </c>
      <c r="J8" s="390"/>
      <c r="K8" s="385">
        <v>3.3461299545109054E-3</v>
      </c>
      <c r="L8" s="391"/>
      <c r="M8" s="392"/>
      <c r="N8" s="392"/>
      <c r="O8" s="393"/>
      <c r="P8" s="385">
        <v>3.4130525536011235E-3</v>
      </c>
      <c r="Q8" s="385">
        <v>3.4130525536011235E-3</v>
      </c>
      <c r="R8" s="385">
        <v>3.4130525536011235E-3</v>
      </c>
      <c r="S8" s="385">
        <v>3.4130525536011235E-3</v>
      </c>
      <c r="T8" s="385">
        <v>3.4130525536011235E-3</v>
      </c>
      <c r="U8" s="199"/>
      <c r="V8" s="202"/>
    </row>
    <row r="9" spans="1:22" s="156" customFormat="1" ht="30.75" thickBot="1" x14ac:dyDescent="0.3">
      <c r="A9" s="10" t="s">
        <v>198</v>
      </c>
      <c r="B9" s="203"/>
      <c r="C9" s="385">
        <v>2.5831169482566372E-3</v>
      </c>
      <c r="D9" s="413"/>
      <c r="E9" s="385">
        <v>2.5831169482566372E-3</v>
      </c>
      <c r="F9" s="390"/>
      <c r="G9" s="385">
        <v>2.5831169482566372E-3</v>
      </c>
      <c r="H9" s="390"/>
      <c r="I9" s="385">
        <v>2.5831169482566372E-3</v>
      </c>
      <c r="J9" s="390"/>
      <c r="K9" s="385">
        <v>2.5831169482566372E-3</v>
      </c>
      <c r="L9" s="391"/>
      <c r="M9" s="392"/>
      <c r="N9" s="392"/>
      <c r="O9" s="393"/>
      <c r="P9" s="385">
        <v>2.6347792872217701E-3</v>
      </c>
      <c r="Q9" s="385">
        <v>2.6347792872217701E-3</v>
      </c>
      <c r="R9" s="385">
        <v>2.6347792872217701E-3</v>
      </c>
      <c r="S9" s="385">
        <v>2.6347792872217701E-3</v>
      </c>
      <c r="T9" s="385">
        <v>2.6347792872217701E-3</v>
      </c>
      <c r="U9" s="199"/>
      <c r="V9" s="202"/>
    </row>
    <row r="10" spans="1:22" s="156" customFormat="1" ht="30.75" thickBot="1" x14ac:dyDescent="0.3">
      <c r="A10" s="10" t="s">
        <v>199</v>
      </c>
      <c r="B10" s="203"/>
      <c r="C10" s="385">
        <v>3.3461299545109054E-3</v>
      </c>
      <c r="D10" s="413"/>
      <c r="E10" s="385">
        <v>3.3461299545109054E-3</v>
      </c>
      <c r="F10" s="390"/>
      <c r="G10" s="385">
        <v>3.3461299545109054E-3</v>
      </c>
      <c r="H10" s="390"/>
      <c r="I10" s="385">
        <v>3.3461299545109054E-3</v>
      </c>
      <c r="J10" s="390"/>
      <c r="K10" s="385">
        <v>3.3461299545109054E-3</v>
      </c>
      <c r="L10" s="391"/>
      <c r="M10" s="392"/>
      <c r="N10" s="392"/>
      <c r="O10" s="393"/>
      <c r="P10" s="385">
        <v>3.4130525536011235E-3</v>
      </c>
      <c r="Q10" s="385">
        <v>3.4130525536011235E-3</v>
      </c>
      <c r="R10" s="385">
        <v>3.4130525536011235E-3</v>
      </c>
      <c r="S10" s="385">
        <v>3.4130525536011235E-3</v>
      </c>
      <c r="T10" s="385">
        <v>3.4130525536011235E-3</v>
      </c>
      <c r="U10" s="199"/>
      <c r="V10" s="202"/>
    </row>
    <row r="11" spans="1:22" s="156" customFormat="1" ht="15.75" thickBot="1" x14ac:dyDescent="0.3">
      <c r="A11" s="58" t="s">
        <v>200</v>
      </c>
      <c r="B11" s="196"/>
      <c r="C11" s="387">
        <v>7.0901564738543319E-3</v>
      </c>
      <c r="D11" s="388"/>
      <c r="E11" s="387">
        <v>7.0901564738543319E-3</v>
      </c>
      <c r="F11" s="388"/>
      <c r="G11" s="387">
        <v>7.0901564738543319E-3</v>
      </c>
      <c r="H11" s="388"/>
      <c r="I11" s="387">
        <v>7.0901564738543319E-3</v>
      </c>
      <c r="J11" s="388"/>
      <c r="K11" s="387">
        <v>7.0901564738543319E-3</v>
      </c>
      <c r="L11" s="377"/>
      <c r="M11" s="200"/>
      <c r="N11" s="200"/>
      <c r="O11" s="378"/>
      <c r="P11" s="414">
        <v>7.2319596033314183E-3</v>
      </c>
      <c r="Q11" s="414">
        <v>7.2319596033314183E-3</v>
      </c>
      <c r="R11" s="414">
        <v>7.2319596033314183E-3</v>
      </c>
      <c r="S11" s="414">
        <v>7.2319596033314183E-3</v>
      </c>
      <c r="T11" s="414">
        <v>7.2319596033314183E-3</v>
      </c>
      <c r="U11" s="199"/>
      <c r="V11" s="202"/>
    </row>
    <row r="12" spans="1:22" s="156" customFormat="1" ht="15.75" thickBot="1" x14ac:dyDescent="0.3">
      <c r="A12" s="58" t="s">
        <v>201</v>
      </c>
      <c r="B12" s="203">
        <v>14261.618823384755</v>
      </c>
      <c r="C12" s="203">
        <v>4.9336684209102645E-3</v>
      </c>
      <c r="D12" s="206"/>
      <c r="E12" s="197">
        <v>4.9336684209102645E-3</v>
      </c>
      <c r="F12" s="196"/>
      <c r="G12" s="197">
        <v>4.9336684209102645E-3</v>
      </c>
      <c r="H12" s="196"/>
      <c r="I12" s="197">
        <v>4.9336684209102645E-3</v>
      </c>
      <c r="J12" s="196"/>
      <c r="K12" s="197">
        <v>4.9336684209102645E-3</v>
      </c>
      <c r="L12" s="377"/>
      <c r="M12" s="209"/>
      <c r="N12" s="209"/>
      <c r="O12" s="378"/>
      <c r="P12" s="197">
        <v>5.9677716593336035E-3</v>
      </c>
      <c r="Q12" s="197">
        <v>5.9677716593336035E-3</v>
      </c>
      <c r="R12" s="197">
        <v>5.9677716593336035E-3</v>
      </c>
      <c r="S12" s="197">
        <v>5.9677716593336035E-3</v>
      </c>
      <c r="T12" s="197">
        <v>5.9677716593336035E-3</v>
      </c>
      <c r="U12" s="199"/>
      <c r="V12" s="210"/>
    </row>
    <row r="13" spans="1:22" s="50" customFormat="1" ht="16.5" customHeight="1" thickBot="1" x14ac:dyDescent="0.3">
      <c r="A13" s="175" t="s">
        <v>97</v>
      </c>
      <c r="B13" s="211">
        <f>SUM(B7:B12)</f>
        <v>14261.618823384755</v>
      </c>
      <c r="C13" s="212">
        <f>SUM(C7:C12)*12*Summary!$B$32</f>
        <v>74278.692092397279</v>
      </c>
      <c r="D13" s="213">
        <f>SUM(D7:D12)</f>
        <v>0</v>
      </c>
      <c r="E13" s="212">
        <f>SUM(E7:E12)*12*Summary!$B$32</f>
        <v>74278.692092397279</v>
      </c>
      <c r="F13" s="213">
        <f>SUM(F7:F12)</f>
        <v>0</v>
      </c>
      <c r="G13" s="212">
        <f>SUM(G7:G12)*12*Summary!$B$32</f>
        <v>74278.692092397279</v>
      </c>
      <c r="H13" s="213">
        <f>SUM(H7:H12)</f>
        <v>0</v>
      </c>
      <c r="I13" s="212">
        <f>SUM(I7:I12)*12*Summary!$B$32</f>
        <v>74278.692092397279</v>
      </c>
      <c r="J13" s="213">
        <f>SUM(J7:J12)</f>
        <v>0</v>
      </c>
      <c r="K13" s="212">
        <f>SUM(K7:K12)*12*Summary!$B$32</f>
        <v>74278.692092397279</v>
      </c>
      <c r="L13" s="214"/>
      <c r="M13" s="215">
        <f xml:space="preserve"> SUM(J13,H13,F13,D13,B13)</f>
        <v>14261.618823384755</v>
      </c>
      <c r="N13" s="216">
        <f>SUM(K13,I13,G13,E13,C13)</f>
        <v>371393.46046198637</v>
      </c>
      <c r="O13" s="217"/>
      <c r="P13" s="212">
        <f>SUM(P7:P12)*12*Summary!$B$32</f>
        <v>78673.636174215702</v>
      </c>
      <c r="Q13" s="212">
        <f>SUM(Q7:Q12)*12*Summary!$B$32</f>
        <v>78673.636174215702</v>
      </c>
      <c r="R13" s="212">
        <f>SUM(R7:R12)*12*Summary!$B$32</f>
        <v>78673.636174215702</v>
      </c>
      <c r="S13" s="212">
        <f>SUM(S7:S12)*12*Summary!$B$32</f>
        <v>78673.636174215702</v>
      </c>
      <c r="T13" s="212">
        <f>SUM(T7:T12)*12*Summary!$B$32</f>
        <v>78673.636174215702</v>
      </c>
      <c r="U13" s="285"/>
      <c r="V13" s="286">
        <f>SUM(P13,T13,S13,R13,Q13)</f>
        <v>393368.18087107851</v>
      </c>
    </row>
    <row r="14" spans="1:22" s="57" customFormat="1" x14ac:dyDescent="0.25">
      <c r="A14" s="176" t="s">
        <v>73</v>
      </c>
      <c r="B14" s="219"/>
      <c r="C14" s="220"/>
      <c r="D14" s="220"/>
      <c r="E14" s="220"/>
      <c r="F14" s="220"/>
      <c r="G14" s="220"/>
      <c r="H14" s="220"/>
      <c r="I14" s="220"/>
      <c r="J14" s="220"/>
      <c r="K14" s="221"/>
      <c r="L14" s="222"/>
      <c r="M14" s="223"/>
      <c r="N14" s="224"/>
      <c r="O14" s="225"/>
      <c r="P14" s="220"/>
      <c r="Q14" s="220"/>
      <c r="R14" s="220"/>
      <c r="S14" s="220"/>
      <c r="T14" s="220"/>
      <c r="U14" s="287"/>
      <c r="V14" s="288"/>
    </row>
    <row r="15" spans="1:22" s="156" customFormat="1" ht="30.75" thickBot="1" x14ac:dyDescent="0.3">
      <c r="A15" s="10" t="s">
        <v>202</v>
      </c>
      <c r="B15" s="196"/>
      <c r="C15" s="387">
        <v>1.307295470255367E-3</v>
      </c>
      <c r="D15" s="388"/>
      <c r="E15" s="387">
        <v>1.307295470255367E-3</v>
      </c>
      <c r="F15" s="388"/>
      <c r="G15" s="387">
        <v>1.307295470255367E-3</v>
      </c>
      <c r="H15" s="388"/>
      <c r="I15" s="387">
        <v>1.307295470255367E-3</v>
      </c>
      <c r="J15" s="388"/>
      <c r="K15" s="387">
        <v>1.307295470255367E-3</v>
      </c>
      <c r="L15" s="407"/>
      <c r="M15" s="415"/>
      <c r="N15" s="415"/>
      <c r="O15" s="416"/>
      <c r="P15" s="387">
        <v>1.3334413796604744E-3</v>
      </c>
      <c r="Q15" s="387">
        <v>1.3334413796604744E-3</v>
      </c>
      <c r="R15" s="387">
        <v>1.3334413796604744E-3</v>
      </c>
      <c r="S15" s="387">
        <v>1.3334413796604744E-3</v>
      </c>
      <c r="T15" s="387">
        <v>1.3334413796604744E-3</v>
      </c>
      <c r="U15" s="199"/>
      <c r="V15" s="200"/>
    </row>
    <row r="16" spans="1:22" s="156" customFormat="1" ht="30.75" thickBot="1" x14ac:dyDescent="0.3">
      <c r="A16" s="10" t="s">
        <v>203</v>
      </c>
      <c r="B16" s="196"/>
      <c r="C16" s="387">
        <v>1.6934504399307984E-3</v>
      </c>
      <c r="D16" s="388"/>
      <c r="E16" s="387">
        <v>1.6934504399307984E-3</v>
      </c>
      <c r="F16" s="388"/>
      <c r="G16" s="387">
        <v>1.6934504399307984E-3</v>
      </c>
      <c r="H16" s="388"/>
      <c r="I16" s="387">
        <v>1.6934504399307984E-3</v>
      </c>
      <c r="J16" s="388"/>
      <c r="K16" s="387">
        <v>1.6934504399307984E-3</v>
      </c>
      <c r="L16" s="407"/>
      <c r="M16" s="415"/>
      <c r="N16" s="415"/>
      <c r="O16" s="416"/>
      <c r="P16" s="387">
        <v>1.7273194487294145E-3</v>
      </c>
      <c r="Q16" s="387">
        <v>1.7273194487294145E-3</v>
      </c>
      <c r="R16" s="387">
        <v>1.7273194487294145E-3</v>
      </c>
      <c r="S16" s="387">
        <v>1.7273194487294145E-3</v>
      </c>
      <c r="T16" s="387">
        <v>1.7273194487294145E-3</v>
      </c>
      <c r="U16" s="199"/>
      <c r="V16" s="202"/>
    </row>
    <row r="17" spans="1:22" s="156" customFormat="1" ht="30.75" thickBot="1" x14ac:dyDescent="0.3">
      <c r="A17" s="10" t="s">
        <v>204</v>
      </c>
      <c r="B17" s="203"/>
      <c r="C17" s="387">
        <v>1.307295470255367E-3</v>
      </c>
      <c r="D17" s="410"/>
      <c r="E17" s="387">
        <v>1.307295470255367E-3</v>
      </c>
      <c r="F17" s="388"/>
      <c r="G17" s="387">
        <v>1.307295470255367E-3</v>
      </c>
      <c r="H17" s="388"/>
      <c r="I17" s="387">
        <v>1.307295470255367E-3</v>
      </c>
      <c r="J17" s="388"/>
      <c r="K17" s="387">
        <v>1.307295470255367E-3</v>
      </c>
      <c r="L17" s="407"/>
      <c r="M17" s="415"/>
      <c r="N17" s="415"/>
      <c r="O17" s="416"/>
      <c r="P17" s="387">
        <v>1.3334413796604744E-3</v>
      </c>
      <c r="Q17" s="387">
        <v>1.3334413796604744E-3</v>
      </c>
      <c r="R17" s="387">
        <v>1.3334413796604744E-3</v>
      </c>
      <c r="S17" s="387">
        <v>1.3334413796604744E-3</v>
      </c>
      <c r="T17" s="387">
        <v>1.3334413796604744E-3</v>
      </c>
      <c r="U17" s="199"/>
      <c r="V17" s="202"/>
    </row>
    <row r="18" spans="1:22" s="156" customFormat="1" ht="30.75" thickBot="1" x14ac:dyDescent="0.3">
      <c r="A18" s="10" t="s">
        <v>205</v>
      </c>
      <c r="B18" s="203"/>
      <c r="C18" s="387">
        <v>1.6934504399307984E-3</v>
      </c>
      <c r="D18" s="410"/>
      <c r="E18" s="387">
        <v>1.6934504399307984E-3</v>
      </c>
      <c r="F18" s="388"/>
      <c r="G18" s="387">
        <v>1.6934504399307984E-3</v>
      </c>
      <c r="H18" s="388"/>
      <c r="I18" s="387">
        <v>1.6934504399307984E-3</v>
      </c>
      <c r="J18" s="388"/>
      <c r="K18" s="387">
        <v>1.6934504399307984E-3</v>
      </c>
      <c r="L18" s="407"/>
      <c r="M18" s="415"/>
      <c r="N18" s="415"/>
      <c r="O18" s="416"/>
      <c r="P18" s="387">
        <v>1.7273194487294145E-3</v>
      </c>
      <c r="Q18" s="387">
        <v>1.7273194487294145E-3</v>
      </c>
      <c r="R18" s="387">
        <v>1.7273194487294145E-3</v>
      </c>
      <c r="S18" s="387">
        <v>1.7273194487294145E-3</v>
      </c>
      <c r="T18" s="387">
        <v>1.7273194487294145E-3</v>
      </c>
      <c r="U18" s="199"/>
      <c r="V18" s="202"/>
    </row>
    <row r="19" spans="1:22" s="156" customFormat="1" ht="15.75" thickBot="1" x14ac:dyDescent="0.3">
      <c r="A19" s="58" t="s">
        <v>200</v>
      </c>
      <c r="B19" s="196"/>
      <c r="C19" s="385">
        <v>7.0901564738543319E-3</v>
      </c>
      <c r="D19" s="390"/>
      <c r="E19" s="385">
        <v>7.0901564738543319E-3</v>
      </c>
      <c r="F19" s="390"/>
      <c r="G19" s="385">
        <v>7.0901564738543319E-3</v>
      </c>
      <c r="H19" s="390"/>
      <c r="I19" s="385">
        <v>7.0901564738543319E-3</v>
      </c>
      <c r="J19" s="390"/>
      <c r="K19" s="385">
        <v>7.0901564738543319E-3</v>
      </c>
      <c r="L19" s="391"/>
      <c r="M19" s="392"/>
      <c r="N19" s="392"/>
      <c r="O19" s="393"/>
      <c r="P19" s="385">
        <v>7.2319596033314183E-3</v>
      </c>
      <c r="Q19" s="385">
        <v>7.2319596033314183E-3</v>
      </c>
      <c r="R19" s="385">
        <v>7.2319596033314183E-3</v>
      </c>
      <c r="S19" s="385">
        <v>7.2319596033314183E-3</v>
      </c>
      <c r="T19" s="385">
        <v>7.2319596033314183E-3</v>
      </c>
      <c r="U19" s="199"/>
      <c r="V19" s="202"/>
    </row>
    <row r="20" spans="1:22" s="156" customFormat="1" ht="15.75" thickBot="1" x14ac:dyDescent="0.3">
      <c r="A20" s="58" t="s">
        <v>201</v>
      </c>
      <c r="B20" s="203">
        <v>24769.547720600582</v>
      </c>
      <c r="C20" s="203">
        <v>1.5319158725135737E-2</v>
      </c>
      <c r="D20" s="206"/>
      <c r="E20" s="197">
        <v>1.5319158725135737E-2</v>
      </c>
      <c r="F20" s="196"/>
      <c r="G20" s="197">
        <v>1.5319158725135737E-2</v>
      </c>
      <c r="H20" s="196"/>
      <c r="I20" s="197">
        <v>1.5319158725135737E-2</v>
      </c>
      <c r="J20" s="196"/>
      <c r="K20" s="197">
        <v>1.5319158725135737E-2</v>
      </c>
      <c r="L20" s="377"/>
      <c r="M20" s="200"/>
      <c r="N20" s="209"/>
      <c r="O20" s="378"/>
      <c r="P20" s="197">
        <v>1.6447765944600453E-2</v>
      </c>
      <c r="Q20" s="197">
        <v>1.6447765944600453E-2</v>
      </c>
      <c r="R20" s="197">
        <v>1.6447765944600453E-2</v>
      </c>
      <c r="S20" s="197">
        <v>1.6447765944600453E-2</v>
      </c>
      <c r="T20" s="197">
        <v>1.6447765944600453E-2</v>
      </c>
      <c r="U20" s="199"/>
      <c r="V20" s="210"/>
    </row>
    <row r="21" spans="1:22" s="50" customFormat="1" ht="15.75" thickBot="1" x14ac:dyDescent="0.3">
      <c r="A21" s="175" t="s">
        <v>98</v>
      </c>
      <c r="B21" s="211">
        <f>SUM(B15:B20)</f>
        <v>24769.547720600582</v>
      </c>
      <c r="C21" s="212">
        <f>SUM(C15:C20)*12*Summary!$B$33</f>
        <v>174598.95546717584</v>
      </c>
      <c r="D21" s="213">
        <f>SUM(D15:D20)</f>
        <v>0</v>
      </c>
      <c r="E21" s="212">
        <f>SUM(E15:E20)*12*Summary!$B$33</f>
        <v>174598.95546717584</v>
      </c>
      <c r="F21" s="213">
        <f>SUM(F15:F20)</f>
        <v>0</v>
      </c>
      <c r="G21" s="212">
        <f>SUM(G15:G20)*12*Summary!$B$33</f>
        <v>174598.95546717584</v>
      </c>
      <c r="H21" s="213">
        <f>SUM(H15:H20)</f>
        <v>0</v>
      </c>
      <c r="I21" s="212">
        <f>SUM(I15:I20)*12*Summary!$B$33</f>
        <v>174598.95546717584</v>
      </c>
      <c r="J21" s="213">
        <f>SUM(J15:J20)</f>
        <v>0</v>
      </c>
      <c r="K21" s="212">
        <f>SUM(K15:K20)*12*Summary!$B$33</f>
        <v>174598.95546717584</v>
      </c>
      <c r="L21" s="214"/>
      <c r="M21" s="215">
        <f xml:space="preserve"> SUM(J21,H21,F21,D21,B21)</f>
        <v>24769.547720600582</v>
      </c>
      <c r="N21" s="216">
        <f>SUM(K21,I21,G21,E21,C21)</f>
        <v>872994.77733587916</v>
      </c>
      <c r="O21" s="217"/>
      <c r="P21" s="212">
        <f>SUM(P15:P20)*12*Summary!$B$33</f>
        <v>183143.92231152189</v>
      </c>
      <c r="Q21" s="212">
        <f>SUM(Q15:Q20)*12*Summary!$B$33</f>
        <v>183143.92231152189</v>
      </c>
      <c r="R21" s="212">
        <f>SUM(R15:R20)*12*Summary!$B$33</f>
        <v>183143.92231152189</v>
      </c>
      <c r="S21" s="212">
        <f>SUM(S15:S20)*12*Summary!$B$33</f>
        <v>183143.92231152189</v>
      </c>
      <c r="T21" s="212">
        <f>SUM(T15:T20)*12*Summary!$B$33</f>
        <v>183143.92231152189</v>
      </c>
      <c r="U21" s="285"/>
      <c r="V21" s="286">
        <f>SUM(P21,T21,S21,R21,Q21)</f>
        <v>915719.6115576094</v>
      </c>
    </row>
    <row r="22" spans="1:22" ht="15.75" thickBot="1" x14ac:dyDescent="0.3">
      <c r="A22" s="177" t="s">
        <v>74</v>
      </c>
      <c r="B22" s="226"/>
      <c r="C22" s="227"/>
      <c r="D22" s="227"/>
      <c r="E22" s="227"/>
      <c r="F22" s="227"/>
      <c r="G22" s="227"/>
      <c r="H22" s="227"/>
      <c r="I22" s="227"/>
      <c r="J22" s="227"/>
      <c r="K22" s="228"/>
      <c r="L22" s="229"/>
      <c r="M22" s="230"/>
      <c r="N22" s="227"/>
      <c r="O22" s="231"/>
      <c r="P22" s="227"/>
      <c r="Q22" s="227"/>
      <c r="R22" s="227"/>
      <c r="S22" s="227"/>
      <c r="T22" s="227"/>
      <c r="U22" s="289"/>
      <c r="V22" s="290"/>
    </row>
    <row r="23" spans="1:22" s="156" customFormat="1" ht="30.75" thickBot="1" x14ac:dyDescent="0.3">
      <c r="A23" s="10" t="s">
        <v>206</v>
      </c>
      <c r="B23" s="232"/>
      <c r="C23" s="385">
        <v>1.6463861679831505E-3</v>
      </c>
      <c r="D23" s="417"/>
      <c r="E23" s="385">
        <v>1.6463861679831505E-3</v>
      </c>
      <c r="F23" s="390"/>
      <c r="G23" s="385">
        <v>1.6463861679831505E-3</v>
      </c>
      <c r="H23" s="390"/>
      <c r="I23" s="385">
        <v>1.6463861679831505E-3</v>
      </c>
      <c r="J23" s="390"/>
      <c r="K23" s="385">
        <v>1.6463861679831505E-3</v>
      </c>
      <c r="L23" s="391"/>
      <c r="M23" s="392"/>
      <c r="N23" s="392"/>
      <c r="O23" s="393"/>
      <c r="P23" s="385">
        <v>1.6793138913428136E-3</v>
      </c>
      <c r="Q23" s="385">
        <v>1.6793138913428136E-3</v>
      </c>
      <c r="R23" s="385">
        <v>1.6793138913428136E-3</v>
      </c>
      <c r="S23" s="385">
        <v>1.6793138913428136E-3</v>
      </c>
      <c r="T23" s="385">
        <v>1.6793138913428136E-3</v>
      </c>
      <c r="U23" s="199"/>
      <c r="V23" s="200"/>
    </row>
    <row r="24" spans="1:22" s="156" customFormat="1" ht="30.75" thickBot="1" x14ac:dyDescent="0.3">
      <c r="A24" s="10" t="s">
        <v>207</v>
      </c>
      <c r="B24" s="196"/>
      <c r="C24" s="385">
        <v>2.0292976997588106E-3</v>
      </c>
      <c r="D24" s="390"/>
      <c r="E24" s="385">
        <v>2.0292976997588106E-3</v>
      </c>
      <c r="F24" s="390"/>
      <c r="G24" s="385">
        <v>2.0292976997588106E-3</v>
      </c>
      <c r="H24" s="390"/>
      <c r="I24" s="385">
        <v>2.0292976997588106E-3</v>
      </c>
      <c r="J24" s="390"/>
      <c r="K24" s="385">
        <v>2.0292976997588106E-3</v>
      </c>
      <c r="L24" s="391"/>
      <c r="M24" s="392"/>
      <c r="N24" s="392"/>
      <c r="O24" s="393"/>
      <c r="P24" s="385">
        <v>2.0698836537539869E-3</v>
      </c>
      <c r="Q24" s="385">
        <v>2.0698836537539869E-3</v>
      </c>
      <c r="R24" s="385">
        <v>2.0698836537539869E-3</v>
      </c>
      <c r="S24" s="385">
        <v>2.0698836537539869E-3</v>
      </c>
      <c r="T24" s="385">
        <v>2.0698836537539869E-3</v>
      </c>
      <c r="U24" s="199"/>
      <c r="V24" s="202"/>
    </row>
    <row r="25" spans="1:22" s="156" customFormat="1" ht="30.75" thickBot="1" x14ac:dyDescent="0.3">
      <c r="A25" s="10" t="s">
        <v>208</v>
      </c>
      <c r="B25" s="203"/>
      <c r="C25" s="385">
        <v>8.672212392131668E-4</v>
      </c>
      <c r="D25" s="413"/>
      <c r="E25" s="385">
        <v>8.672212392131668E-4</v>
      </c>
      <c r="F25" s="390"/>
      <c r="G25" s="385">
        <v>8.672212392131668E-4</v>
      </c>
      <c r="H25" s="390"/>
      <c r="I25" s="385">
        <v>8.672212392131668E-4</v>
      </c>
      <c r="J25" s="390"/>
      <c r="K25" s="385">
        <v>8.672212392131668E-4</v>
      </c>
      <c r="L25" s="391"/>
      <c r="M25" s="392"/>
      <c r="N25" s="392"/>
      <c r="O25" s="393"/>
      <c r="P25" s="385">
        <v>8.845656639974302E-4</v>
      </c>
      <c r="Q25" s="385">
        <v>8.845656639974302E-4</v>
      </c>
      <c r="R25" s="385">
        <v>8.845656639974302E-4</v>
      </c>
      <c r="S25" s="385">
        <v>8.845656639974302E-4</v>
      </c>
      <c r="T25" s="385">
        <v>8.845656639974302E-4</v>
      </c>
      <c r="U25" s="199"/>
      <c r="V25" s="202"/>
    </row>
    <row r="26" spans="1:22" s="156" customFormat="1" ht="30.75" thickBot="1" x14ac:dyDescent="0.3">
      <c r="A26" s="10" t="s">
        <v>209</v>
      </c>
      <c r="B26" s="203"/>
      <c r="C26" s="385">
        <v>1.1233850514115176E-3</v>
      </c>
      <c r="D26" s="413"/>
      <c r="E26" s="385">
        <v>1.1233850514115176E-3</v>
      </c>
      <c r="F26" s="390"/>
      <c r="G26" s="385">
        <v>1.1233850514115176E-3</v>
      </c>
      <c r="H26" s="390"/>
      <c r="I26" s="385">
        <v>1.1233850514115176E-3</v>
      </c>
      <c r="J26" s="390"/>
      <c r="K26" s="385">
        <v>1.1233850514115176E-3</v>
      </c>
      <c r="L26" s="391"/>
      <c r="M26" s="392"/>
      <c r="N26" s="392"/>
      <c r="O26" s="393"/>
      <c r="P26" s="385">
        <v>1.145852752439748E-3</v>
      </c>
      <c r="Q26" s="385">
        <v>1.145852752439748E-3</v>
      </c>
      <c r="R26" s="385">
        <v>1.145852752439748E-3</v>
      </c>
      <c r="S26" s="385">
        <v>1.145852752439748E-3</v>
      </c>
      <c r="T26" s="385">
        <v>1.145852752439748E-3</v>
      </c>
      <c r="U26" s="199"/>
      <c r="V26" s="202"/>
    </row>
    <row r="27" spans="1:22" s="156" customFormat="1" ht="15.75" thickBot="1" x14ac:dyDescent="0.3">
      <c r="A27" s="58" t="s">
        <v>200</v>
      </c>
      <c r="B27" s="196"/>
      <c r="C27" s="385">
        <v>7.0901564738543319E-3</v>
      </c>
      <c r="D27" s="390"/>
      <c r="E27" s="385">
        <v>7.0901564738543319E-3</v>
      </c>
      <c r="F27" s="390"/>
      <c r="G27" s="385">
        <v>7.0901564738543319E-3</v>
      </c>
      <c r="H27" s="390"/>
      <c r="I27" s="385">
        <v>7.0901564738543319E-3</v>
      </c>
      <c r="J27" s="390"/>
      <c r="K27" s="385">
        <v>7.0901564738543319E-3</v>
      </c>
      <c r="L27" s="391"/>
      <c r="M27" s="392"/>
      <c r="N27" s="392"/>
      <c r="O27" s="393"/>
      <c r="P27" s="385">
        <v>7.2319596033314183E-3</v>
      </c>
      <c r="Q27" s="385">
        <v>7.2319596033314183E-3</v>
      </c>
      <c r="R27" s="385">
        <v>7.2319596033314183E-3</v>
      </c>
      <c r="S27" s="385">
        <v>7.2319596033314183E-3</v>
      </c>
      <c r="T27" s="385">
        <v>7.2319596033314183E-3</v>
      </c>
      <c r="U27" s="199"/>
      <c r="V27" s="202"/>
    </row>
    <row r="28" spans="1:22" s="156" customFormat="1" ht="15.75" thickBot="1" x14ac:dyDescent="0.3">
      <c r="A28" s="58" t="s">
        <v>201</v>
      </c>
      <c r="B28" s="203">
        <v>4254.3275463888585</v>
      </c>
      <c r="C28" s="203">
        <v>1.7143500248516447E-3</v>
      </c>
      <c r="D28" s="206"/>
      <c r="E28" s="197">
        <v>1.7143500248516447E-3</v>
      </c>
      <c r="F28" s="196"/>
      <c r="G28" s="197">
        <v>1.7143500248516447E-3</v>
      </c>
      <c r="H28" s="196"/>
      <c r="I28" s="197">
        <v>1.7143500248516447E-3</v>
      </c>
      <c r="J28" s="196"/>
      <c r="K28" s="197">
        <v>1.7143500248516447E-3</v>
      </c>
      <c r="L28" s="377"/>
      <c r="M28" s="209"/>
      <c r="N28" s="209"/>
      <c r="O28" s="378"/>
      <c r="P28" s="197">
        <v>1.8423196758573662E-3</v>
      </c>
      <c r="Q28" s="197">
        <v>1.8423196758573662E-3</v>
      </c>
      <c r="R28" s="197">
        <v>1.8423196758573662E-3</v>
      </c>
      <c r="S28" s="197">
        <v>1.8423196758573662E-3</v>
      </c>
      <c r="T28" s="197">
        <v>1.8423196758573662E-3</v>
      </c>
      <c r="U28" s="199"/>
      <c r="V28" s="210"/>
    </row>
    <row r="29" spans="1:22" s="50" customFormat="1" ht="15.75" thickBot="1" x14ac:dyDescent="0.3">
      <c r="A29" s="175" t="s">
        <v>99</v>
      </c>
      <c r="B29" s="211">
        <f>SUM(B23:B28)</f>
        <v>4254.3275463888585</v>
      </c>
      <c r="C29" s="212">
        <f>SUM(C23:C28)*12*Summary!$B$34</f>
        <v>134058.50212848009</v>
      </c>
      <c r="D29" s="213">
        <f>SUM(D23:D28)</f>
        <v>0</v>
      </c>
      <c r="E29" s="212">
        <f>SUM(E23:E28)*12*Summary!$B$34</f>
        <v>134058.50212848009</v>
      </c>
      <c r="F29" s="213">
        <f>SUM(F23:F28)</f>
        <v>0</v>
      </c>
      <c r="G29" s="212">
        <f>SUM(G23:G28)*12*Summary!$B$34</f>
        <v>134058.50212848009</v>
      </c>
      <c r="H29" s="213">
        <f>SUM(H23:H28)</f>
        <v>0</v>
      </c>
      <c r="I29" s="212">
        <f>SUM(I23:I28)*12*Summary!$B$34</f>
        <v>134058.50212848009</v>
      </c>
      <c r="J29" s="213">
        <f>SUM(J23:J28)</f>
        <v>0</v>
      </c>
      <c r="K29" s="212">
        <f>SUM(K23:K28)*12*Summary!$B$34</f>
        <v>134058.50212848009</v>
      </c>
      <c r="L29" s="214"/>
      <c r="M29" s="215">
        <f xml:space="preserve"> SUM(J29,H29,F29,D29,B29)</f>
        <v>4254.3275463888585</v>
      </c>
      <c r="N29" s="216">
        <f>SUM(K29,I29,G29,E29,C29)</f>
        <v>670292.51064240048</v>
      </c>
      <c r="O29" s="217"/>
      <c r="P29" s="212">
        <f>SUM(P23:P28)*12*Summary!$B$34</f>
        <v>137607.55499051299</v>
      </c>
      <c r="Q29" s="212">
        <f>SUM(Q23:Q28)*12*Summary!$B$34</f>
        <v>137607.55499051299</v>
      </c>
      <c r="R29" s="212">
        <f>SUM(R23:R28)*12*Summary!$B$34</f>
        <v>137607.55499051299</v>
      </c>
      <c r="S29" s="212">
        <f>SUM(S23:S28)*12*Summary!$B$34</f>
        <v>137607.55499051299</v>
      </c>
      <c r="T29" s="212">
        <f>SUM(T23:T28)*12*Summary!$B$34</f>
        <v>137607.55499051299</v>
      </c>
      <c r="U29" s="285"/>
      <c r="V29" s="286">
        <f>SUM(P29,T29,S29,R29,Q29)</f>
        <v>688037.77495256497</v>
      </c>
    </row>
    <row r="30" spans="1:22" ht="15.75" thickBot="1" x14ac:dyDescent="0.3">
      <c r="A30" s="177" t="s">
        <v>75</v>
      </c>
      <c r="B30" s="226"/>
      <c r="C30" s="227"/>
      <c r="D30" s="227"/>
      <c r="E30" s="227"/>
      <c r="F30" s="227"/>
      <c r="G30" s="227"/>
      <c r="H30" s="227"/>
      <c r="I30" s="227"/>
      <c r="J30" s="227"/>
      <c r="K30" s="228"/>
      <c r="L30" s="229"/>
      <c r="M30" s="230"/>
      <c r="N30" s="227"/>
      <c r="O30" s="231"/>
      <c r="P30" s="227"/>
      <c r="Q30" s="227"/>
      <c r="R30" s="227"/>
      <c r="S30" s="227"/>
      <c r="T30" s="227"/>
      <c r="U30" s="289"/>
      <c r="V30" s="290"/>
    </row>
    <row r="31" spans="1:22" s="156" customFormat="1" ht="30.75" thickBot="1" x14ac:dyDescent="0.3">
      <c r="A31" s="10" t="s">
        <v>210</v>
      </c>
      <c r="B31" s="232"/>
      <c r="C31" s="385">
        <v>2.3718425620859462E-2</v>
      </c>
      <c r="D31" s="417"/>
      <c r="E31" s="385">
        <v>2.3718425620859462E-2</v>
      </c>
      <c r="F31" s="390"/>
      <c r="G31" s="385">
        <v>2.3718425620859462E-2</v>
      </c>
      <c r="H31" s="390"/>
      <c r="I31" s="385">
        <v>2.3718425620859462E-2</v>
      </c>
      <c r="J31" s="390"/>
      <c r="K31" s="385">
        <v>2.3718425620859462E-2</v>
      </c>
      <c r="L31" s="391"/>
      <c r="M31" s="392"/>
      <c r="N31" s="392"/>
      <c r="O31" s="393"/>
      <c r="P31" s="385">
        <v>2.4192794133276654E-2</v>
      </c>
      <c r="Q31" s="385">
        <v>2.4192794133276654E-2</v>
      </c>
      <c r="R31" s="385">
        <v>2.4192794133276654E-2</v>
      </c>
      <c r="S31" s="385">
        <v>2.4192794133276654E-2</v>
      </c>
      <c r="T31" s="385">
        <v>2.4192794133276654E-2</v>
      </c>
      <c r="U31" s="199"/>
      <c r="V31" s="200"/>
    </row>
    <row r="32" spans="1:22" s="156" customFormat="1" ht="30.75" thickBot="1" x14ac:dyDescent="0.3">
      <c r="A32" s="10" t="s">
        <v>211</v>
      </c>
      <c r="B32" s="196"/>
      <c r="C32" s="385">
        <v>3.0724483650405643E-2</v>
      </c>
      <c r="D32" s="390"/>
      <c r="E32" s="385">
        <v>3.0724483650405643E-2</v>
      </c>
      <c r="F32" s="390"/>
      <c r="G32" s="385">
        <v>3.0724483650405643E-2</v>
      </c>
      <c r="H32" s="390"/>
      <c r="I32" s="385">
        <v>3.0724483650405643E-2</v>
      </c>
      <c r="J32" s="390"/>
      <c r="K32" s="385">
        <v>3.0724483650405643E-2</v>
      </c>
      <c r="L32" s="391"/>
      <c r="M32" s="392"/>
      <c r="N32" s="392"/>
      <c r="O32" s="393"/>
      <c r="P32" s="385">
        <v>3.1338973323413753E-2</v>
      </c>
      <c r="Q32" s="385">
        <v>3.1338973323413753E-2</v>
      </c>
      <c r="R32" s="385">
        <v>3.1338973323413753E-2</v>
      </c>
      <c r="S32" s="385">
        <v>3.1338973323413753E-2</v>
      </c>
      <c r="T32" s="385">
        <v>3.1338973323413753E-2</v>
      </c>
      <c r="U32" s="199"/>
      <c r="V32" s="202"/>
    </row>
    <row r="33" spans="1:22" s="156" customFormat="1" ht="30.75" thickBot="1" x14ac:dyDescent="0.3">
      <c r="A33" s="10" t="s">
        <v>212</v>
      </c>
      <c r="B33" s="203"/>
      <c r="C33" s="385">
        <v>2.3718425620859462E-2</v>
      </c>
      <c r="D33" s="413"/>
      <c r="E33" s="385">
        <v>2.3718425620859462E-2</v>
      </c>
      <c r="F33" s="390"/>
      <c r="G33" s="385">
        <v>2.3718425620859462E-2</v>
      </c>
      <c r="H33" s="390"/>
      <c r="I33" s="385">
        <v>2.3718425620859462E-2</v>
      </c>
      <c r="J33" s="390"/>
      <c r="K33" s="385">
        <v>2.3718425620859462E-2</v>
      </c>
      <c r="L33" s="391"/>
      <c r="M33" s="392"/>
      <c r="N33" s="392"/>
      <c r="O33" s="393"/>
      <c r="P33" s="385">
        <v>2.4192794133276654E-2</v>
      </c>
      <c r="Q33" s="385">
        <v>2.4192794133276654E-2</v>
      </c>
      <c r="R33" s="385">
        <v>2.4192794133276654E-2</v>
      </c>
      <c r="S33" s="385">
        <v>2.4192794133276654E-2</v>
      </c>
      <c r="T33" s="385">
        <v>2.4192794133276654E-2</v>
      </c>
      <c r="U33" s="199"/>
      <c r="V33" s="202"/>
    </row>
    <row r="34" spans="1:22" s="156" customFormat="1" ht="30.75" thickBot="1" x14ac:dyDescent="0.3">
      <c r="A34" s="10" t="s">
        <v>213</v>
      </c>
      <c r="B34" s="203"/>
      <c r="C34" s="385">
        <v>3.0724483650405643E-2</v>
      </c>
      <c r="D34" s="413"/>
      <c r="E34" s="385">
        <v>3.0724483650405643E-2</v>
      </c>
      <c r="F34" s="390"/>
      <c r="G34" s="385">
        <v>3.0724483650405643E-2</v>
      </c>
      <c r="H34" s="390"/>
      <c r="I34" s="385">
        <v>3.0724483650405643E-2</v>
      </c>
      <c r="J34" s="390"/>
      <c r="K34" s="385">
        <v>3.0724483650405643E-2</v>
      </c>
      <c r="L34" s="391"/>
      <c r="M34" s="392"/>
      <c r="N34" s="392"/>
      <c r="O34" s="393"/>
      <c r="P34" s="385">
        <v>3.1338973323413753E-2</v>
      </c>
      <c r="Q34" s="385">
        <v>3.1338973323413753E-2</v>
      </c>
      <c r="R34" s="385">
        <v>3.1338973323413753E-2</v>
      </c>
      <c r="S34" s="385">
        <v>3.1338973323413753E-2</v>
      </c>
      <c r="T34" s="385">
        <v>3.1338973323413753E-2</v>
      </c>
      <c r="U34" s="199"/>
      <c r="V34" s="202"/>
    </row>
    <row r="35" spans="1:22" s="156" customFormat="1" ht="15.75" thickBot="1" x14ac:dyDescent="0.3">
      <c r="A35" s="58" t="s">
        <v>200</v>
      </c>
      <c r="B35" s="196"/>
      <c r="C35" s="385">
        <v>7.0901564738543319E-3</v>
      </c>
      <c r="D35" s="390"/>
      <c r="E35" s="385">
        <v>7.0901564738543319E-3</v>
      </c>
      <c r="F35" s="390"/>
      <c r="G35" s="385">
        <v>7.0901564738543319E-3</v>
      </c>
      <c r="H35" s="390"/>
      <c r="I35" s="385">
        <v>7.0901564738543319E-3</v>
      </c>
      <c r="J35" s="390"/>
      <c r="K35" s="385">
        <v>7.0901564738543319E-3</v>
      </c>
      <c r="L35" s="391"/>
      <c r="M35" s="392"/>
      <c r="N35" s="392"/>
      <c r="O35" s="393"/>
      <c r="P35" s="385">
        <v>7.2319596033314183E-3</v>
      </c>
      <c r="Q35" s="385">
        <v>7.2319596033314183E-3</v>
      </c>
      <c r="R35" s="385">
        <v>7.2319596033314183E-3</v>
      </c>
      <c r="S35" s="385">
        <v>7.2319596033314183E-3</v>
      </c>
      <c r="T35" s="385">
        <v>7.2319596033314183E-3</v>
      </c>
      <c r="U35" s="199"/>
      <c r="V35" s="202"/>
    </row>
    <row r="36" spans="1:22" s="156" customFormat="1" ht="15.75" thickBot="1" x14ac:dyDescent="0.3">
      <c r="A36" s="58" t="s">
        <v>201</v>
      </c>
      <c r="B36" s="203">
        <v>5254.1464861880022</v>
      </c>
      <c r="C36" s="203">
        <v>2.9837388242074256E-2</v>
      </c>
      <c r="D36" s="206"/>
      <c r="E36" s="197">
        <v>2.9837388242074256E-2</v>
      </c>
      <c r="F36" s="196"/>
      <c r="G36" s="197">
        <v>2.9837388242074256E-2</v>
      </c>
      <c r="H36" s="196"/>
      <c r="I36" s="197">
        <v>2.9837388242074256E-2</v>
      </c>
      <c r="J36" s="196"/>
      <c r="K36" s="197">
        <v>2.9837388242074256E-2</v>
      </c>
      <c r="L36" s="377"/>
      <c r="M36" s="209"/>
      <c r="N36" s="209"/>
      <c r="O36" s="378"/>
      <c r="P36" s="197">
        <v>3.3598499568937776E-2</v>
      </c>
      <c r="Q36" s="197">
        <v>3.3598499568937776E-2</v>
      </c>
      <c r="R36" s="197">
        <v>3.3598499568937776E-2</v>
      </c>
      <c r="S36" s="197">
        <v>3.3598499568937776E-2</v>
      </c>
      <c r="T36" s="197">
        <v>3.3598499568937776E-2</v>
      </c>
      <c r="U36" s="199"/>
      <c r="V36" s="210"/>
    </row>
    <row r="37" spans="1:22" s="50" customFormat="1" ht="15.75" thickBot="1" x14ac:dyDescent="0.3">
      <c r="A37" s="175" t="s">
        <v>100</v>
      </c>
      <c r="B37" s="211">
        <f>SUM(B31:B36)</f>
        <v>5254.1464861880022</v>
      </c>
      <c r="C37" s="212">
        <f>SUM(C31:C36)*12*Summary!$B$35</f>
        <v>49390.485656358193</v>
      </c>
      <c r="D37" s="213">
        <f>SUM(D31:D36)</f>
        <v>0</v>
      </c>
      <c r="E37" s="212">
        <f>SUM(E31:E36)*12*Summary!$B$35</f>
        <v>49390.485656358193</v>
      </c>
      <c r="F37" s="213">
        <f>SUM(F31:F36)</f>
        <v>0</v>
      </c>
      <c r="G37" s="212">
        <f>SUM(G31:G36)*12*Summary!$B$35</f>
        <v>49390.485656358193</v>
      </c>
      <c r="H37" s="213">
        <f>SUM(H31:H36)</f>
        <v>0</v>
      </c>
      <c r="I37" s="212">
        <f>SUM(I31:I36)*12*Summary!$B$35</f>
        <v>49390.485656358193</v>
      </c>
      <c r="J37" s="213">
        <f>SUM(J31:J36)</f>
        <v>0</v>
      </c>
      <c r="K37" s="212">
        <f>SUM(K31:K36)*12*Summary!$B$35</f>
        <v>49390.485656358193</v>
      </c>
      <c r="L37" s="214"/>
      <c r="M37" s="215">
        <f xml:space="preserve"> SUM(J37,H37,F37,D37,B37)</f>
        <v>5254.1464861880022</v>
      </c>
      <c r="N37" s="216">
        <f>SUM(K37,I37,G37,E37,C37)</f>
        <v>246952.42828179096</v>
      </c>
      <c r="O37" s="217"/>
      <c r="P37" s="212">
        <f>SUM(P31:P36)*12*Summary!$B$35</f>
        <v>51450.141252667716</v>
      </c>
      <c r="Q37" s="212">
        <f>SUM(Q31:Q36)*12*Summary!$B$35</f>
        <v>51450.141252667716</v>
      </c>
      <c r="R37" s="212">
        <f>SUM(R31:R36)*12*Summary!$B$35</f>
        <v>51450.141252667716</v>
      </c>
      <c r="S37" s="212">
        <f>SUM(S31:S36)*12*Summary!$B$35</f>
        <v>51450.141252667716</v>
      </c>
      <c r="T37" s="212">
        <f>SUM(T31:T36)*12*Summary!$B$35</f>
        <v>51450.141252667716</v>
      </c>
      <c r="U37" s="285"/>
      <c r="V37" s="286">
        <f>SUM(P37,T37,S37,R37,Q37)</f>
        <v>257250.70626333856</v>
      </c>
    </row>
    <row r="38" spans="1:22" ht="15.75" thickBot="1" x14ac:dyDescent="0.3">
      <c r="A38" s="177" t="s">
        <v>76</v>
      </c>
      <c r="B38" s="226"/>
      <c r="C38" s="227"/>
      <c r="D38" s="227"/>
      <c r="E38" s="227"/>
      <c r="F38" s="227"/>
      <c r="G38" s="227"/>
      <c r="H38" s="227"/>
      <c r="I38" s="227"/>
      <c r="J38" s="227"/>
      <c r="K38" s="228"/>
      <c r="L38" s="229"/>
      <c r="M38" s="230"/>
      <c r="N38" s="227"/>
      <c r="O38" s="231"/>
      <c r="P38" s="227"/>
      <c r="Q38" s="227"/>
      <c r="R38" s="227"/>
      <c r="S38" s="227"/>
      <c r="T38" s="227"/>
      <c r="U38" s="289"/>
      <c r="V38" s="290"/>
    </row>
    <row r="39" spans="1:22" s="156" customFormat="1" ht="30.75" thickBot="1" x14ac:dyDescent="0.3">
      <c r="A39" s="10" t="s">
        <v>214</v>
      </c>
      <c r="B39" s="232"/>
      <c r="C39" s="385">
        <v>4.795397482582597E-3</v>
      </c>
      <c r="D39" s="417"/>
      <c r="E39" s="385">
        <v>4.795397482582597E-3</v>
      </c>
      <c r="F39" s="390"/>
      <c r="G39" s="385">
        <v>4.795397482582597E-3</v>
      </c>
      <c r="H39" s="390"/>
      <c r="I39" s="385">
        <v>4.795397482582597E-3</v>
      </c>
      <c r="J39" s="390"/>
      <c r="K39" s="385">
        <v>4.795397482582597E-3</v>
      </c>
      <c r="L39" s="391"/>
      <c r="M39" s="392"/>
      <c r="N39" s="392"/>
      <c r="O39" s="393"/>
      <c r="P39" s="385">
        <v>4.8913054322342487E-3</v>
      </c>
      <c r="Q39" s="385">
        <v>4.8913054322342487E-3</v>
      </c>
      <c r="R39" s="385">
        <v>4.8913054322342487E-3</v>
      </c>
      <c r="S39" s="385">
        <v>4.8913054322342487E-3</v>
      </c>
      <c r="T39" s="385">
        <v>4.8913054322342487E-3</v>
      </c>
      <c r="U39" s="199"/>
      <c r="V39" s="200"/>
    </row>
    <row r="40" spans="1:22" s="156" customFormat="1" ht="30.75" thickBot="1" x14ac:dyDescent="0.3">
      <c r="A40" s="10" t="s">
        <v>215</v>
      </c>
      <c r="B40" s="196"/>
      <c r="C40" s="385">
        <v>5.8058562378410731E-3</v>
      </c>
      <c r="D40" s="390"/>
      <c r="E40" s="385">
        <v>5.8058562378410731E-3</v>
      </c>
      <c r="F40" s="390"/>
      <c r="G40" s="385">
        <v>5.8058562378410731E-3</v>
      </c>
      <c r="H40" s="390"/>
      <c r="I40" s="385">
        <v>5.8058562378410731E-3</v>
      </c>
      <c r="J40" s="390"/>
      <c r="K40" s="385">
        <v>5.8058562378410731E-3</v>
      </c>
      <c r="L40" s="391"/>
      <c r="M40" s="392"/>
      <c r="N40" s="392"/>
      <c r="O40" s="393"/>
      <c r="P40" s="385">
        <v>5.9219733625978949E-3</v>
      </c>
      <c r="Q40" s="385">
        <v>5.9219733625978949E-3</v>
      </c>
      <c r="R40" s="385">
        <v>5.9219733625978949E-3</v>
      </c>
      <c r="S40" s="385">
        <v>5.9219733625978949E-3</v>
      </c>
      <c r="T40" s="385">
        <v>5.9219733625978949E-3</v>
      </c>
      <c r="U40" s="199"/>
      <c r="V40" s="202"/>
    </row>
    <row r="41" spans="1:22" s="156" customFormat="1" ht="30.75" thickBot="1" x14ac:dyDescent="0.3">
      <c r="A41" s="10" t="s">
        <v>216</v>
      </c>
      <c r="B41" s="203"/>
      <c r="C41" s="385">
        <v>6.4452425688520864E-3</v>
      </c>
      <c r="D41" s="413"/>
      <c r="E41" s="385">
        <v>6.4452425688520864E-3</v>
      </c>
      <c r="F41" s="390"/>
      <c r="G41" s="385">
        <v>6.4452425688520864E-3</v>
      </c>
      <c r="H41" s="390"/>
      <c r="I41" s="385">
        <v>6.4452425688520864E-3</v>
      </c>
      <c r="J41" s="390"/>
      <c r="K41" s="385">
        <v>6.4452425688520864E-3</v>
      </c>
      <c r="L41" s="391"/>
      <c r="M41" s="392"/>
      <c r="N41" s="392"/>
      <c r="O41" s="393"/>
      <c r="P41" s="385">
        <v>6.5741474202291282E-3</v>
      </c>
      <c r="Q41" s="385">
        <v>6.5741474202291282E-3</v>
      </c>
      <c r="R41" s="385">
        <v>6.5741474202291282E-3</v>
      </c>
      <c r="S41" s="385">
        <v>6.5741474202291282E-3</v>
      </c>
      <c r="T41" s="385">
        <v>6.5741474202291282E-3</v>
      </c>
      <c r="U41" s="199"/>
      <c r="V41" s="202"/>
    </row>
    <row r="42" spans="1:22" s="156" customFormat="1" ht="30.75" thickBot="1" x14ac:dyDescent="0.3">
      <c r="A42" s="10" t="s">
        <v>217</v>
      </c>
      <c r="B42" s="203"/>
      <c r="C42" s="385">
        <v>8.7516004057132408E-3</v>
      </c>
      <c r="D42" s="413"/>
      <c r="E42" s="385">
        <v>8.7516004057132408E-3</v>
      </c>
      <c r="F42" s="390"/>
      <c r="G42" s="385">
        <v>8.7516004057132408E-3</v>
      </c>
      <c r="H42" s="390"/>
      <c r="I42" s="385">
        <v>8.7516004057132408E-3</v>
      </c>
      <c r="J42" s="390"/>
      <c r="K42" s="385">
        <v>8.7516004057132408E-3</v>
      </c>
      <c r="L42" s="391"/>
      <c r="M42" s="392"/>
      <c r="N42" s="392"/>
      <c r="O42" s="393"/>
      <c r="P42" s="385">
        <v>8.9266324138275056E-3</v>
      </c>
      <c r="Q42" s="385">
        <v>8.9266324138275056E-3</v>
      </c>
      <c r="R42" s="385">
        <v>8.9266324138275056E-3</v>
      </c>
      <c r="S42" s="385">
        <v>8.9266324138275056E-3</v>
      </c>
      <c r="T42" s="385">
        <v>8.9266324138275056E-3</v>
      </c>
      <c r="U42" s="199"/>
      <c r="V42" s="202"/>
    </row>
    <row r="43" spans="1:22" s="156" customFormat="1" ht="15.75" thickBot="1" x14ac:dyDescent="0.3">
      <c r="A43" s="58" t="s">
        <v>200</v>
      </c>
      <c r="B43" s="196"/>
      <c r="C43" s="385">
        <v>7.0901564738543319E-3</v>
      </c>
      <c r="D43" s="390"/>
      <c r="E43" s="385">
        <v>7.0901564738543319E-3</v>
      </c>
      <c r="F43" s="390"/>
      <c r="G43" s="385">
        <v>7.0901564738543319E-3</v>
      </c>
      <c r="H43" s="390"/>
      <c r="I43" s="385">
        <v>7.0901564738543319E-3</v>
      </c>
      <c r="J43" s="390"/>
      <c r="K43" s="385">
        <v>7.0901564738543319E-3</v>
      </c>
      <c r="L43" s="391"/>
      <c r="M43" s="392"/>
      <c r="N43" s="392"/>
      <c r="O43" s="393"/>
      <c r="P43" s="385">
        <v>7.2319596033314183E-3</v>
      </c>
      <c r="Q43" s="385">
        <v>7.2319596033314183E-3</v>
      </c>
      <c r="R43" s="385">
        <v>7.2319596033314183E-3</v>
      </c>
      <c r="S43" s="385">
        <v>7.2319596033314183E-3</v>
      </c>
      <c r="T43" s="385">
        <v>7.2319596033314183E-3</v>
      </c>
      <c r="U43" s="199"/>
      <c r="V43" s="202"/>
    </row>
    <row r="44" spans="1:22" s="156" customFormat="1" ht="15.75" thickBot="1" x14ac:dyDescent="0.3">
      <c r="A44" s="58" t="s">
        <v>201</v>
      </c>
      <c r="B44" s="203">
        <v>13760.981203164827</v>
      </c>
      <c r="C44" s="203">
        <v>1.2670366860316015E-2</v>
      </c>
      <c r="D44" s="206"/>
      <c r="E44" s="197">
        <v>1.2670366860316015E-2</v>
      </c>
      <c r="F44" s="196"/>
      <c r="G44" s="197">
        <v>1.2670366860316015E-2</v>
      </c>
      <c r="H44" s="196"/>
      <c r="I44" s="197">
        <v>1.2670366860316015E-2</v>
      </c>
      <c r="J44" s="196"/>
      <c r="K44" s="197">
        <v>1.2670366860316015E-2</v>
      </c>
      <c r="L44" s="377"/>
      <c r="M44" s="209"/>
      <c r="N44" s="209"/>
      <c r="O44" s="378"/>
      <c r="P44" s="197">
        <v>1.4220375409417724E-2</v>
      </c>
      <c r="Q44" s="197">
        <v>1.4220375409417724E-2</v>
      </c>
      <c r="R44" s="197">
        <v>1.4220375409417724E-2</v>
      </c>
      <c r="S44" s="197">
        <v>1.4220375409417724E-2</v>
      </c>
      <c r="T44" s="197">
        <v>1.4220375409417724E-2</v>
      </c>
      <c r="U44" s="199"/>
      <c r="V44" s="210"/>
    </row>
    <row r="45" spans="1:22" s="50" customFormat="1" ht="15.75" thickBot="1" x14ac:dyDescent="0.3">
      <c r="A45" s="175" t="s">
        <v>101</v>
      </c>
      <c r="B45" s="211">
        <f>SUM(B39:B44)</f>
        <v>13760.981203164827</v>
      </c>
      <c r="C45" s="212">
        <f>SUM(C39:C44)*12*Summary!$B$36</f>
        <v>98637.874818252196</v>
      </c>
      <c r="D45" s="213">
        <f>SUM(D39:D44)</f>
        <v>0</v>
      </c>
      <c r="E45" s="212">
        <f>SUM(E39:E44)*12*Summary!$B$36</f>
        <v>98637.874818252196</v>
      </c>
      <c r="F45" s="213">
        <f>SUM(F39:F44)</f>
        <v>0</v>
      </c>
      <c r="G45" s="212">
        <f>SUM(G39:G44)*12*Summary!$B$36</f>
        <v>98637.874818252196</v>
      </c>
      <c r="H45" s="213">
        <f>SUM(H39:H44)</f>
        <v>0</v>
      </c>
      <c r="I45" s="212">
        <f>SUM(I39:I44)*12*Summary!$B$36</f>
        <v>98637.874818252196</v>
      </c>
      <c r="J45" s="213">
        <f>SUM(J39:J44)</f>
        <v>0</v>
      </c>
      <c r="K45" s="212">
        <f>SUM(K39:K44)*12*Summary!$B$36</f>
        <v>98637.874818252196</v>
      </c>
      <c r="L45" s="214"/>
      <c r="M45" s="215">
        <f xml:space="preserve"> SUM(J45,H45,F45,D45,B45)</f>
        <v>13760.981203164827</v>
      </c>
      <c r="N45" s="216">
        <f>SUM(K45,I45,G45,E45,C45)</f>
        <v>493189.37409126095</v>
      </c>
      <c r="O45" s="217"/>
      <c r="P45" s="212">
        <f>SUM(P39:P44)*12*Summary!$B$36</f>
        <v>103417.87248006284</v>
      </c>
      <c r="Q45" s="212">
        <f>SUM(Q39:Q44)*12*Summary!$B$36</f>
        <v>103417.87248006284</v>
      </c>
      <c r="R45" s="212">
        <f>SUM(R39:R44)*12*Summary!$B$36</f>
        <v>103417.87248006284</v>
      </c>
      <c r="S45" s="212">
        <f>SUM(S39:S44)*12*Summary!$B$36</f>
        <v>103417.87248006284</v>
      </c>
      <c r="T45" s="212">
        <f>SUM(T39:T44)*12*Summary!$B$36</f>
        <v>103417.87248006284</v>
      </c>
      <c r="U45" s="285"/>
      <c r="V45" s="286">
        <f>SUM(P45,T45,S45,R45,Q45)</f>
        <v>517089.36240031419</v>
      </c>
    </row>
    <row r="46" spans="1:22" ht="15.75" thickBot="1" x14ac:dyDescent="0.3">
      <c r="A46" s="177" t="s">
        <v>77</v>
      </c>
      <c r="B46" s="226"/>
      <c r="C46" s="227"/>
      <c r="D46" s="227"/>
      <c r="E46" s="227"/>
      <c r="F46" s="227"/>
      <c r="G46" s="227"/>
      <c r="H46" s="227"/>
      <c r="I46" s="227"/>
      <c r="J46" s="227"/>
      <c r="K46" s="228"/>
      <c r="L46" s="229"/>
      <c r="M46" s="230"/>
      <c r="N46" s="233"/>
      <c r="O46" s="231"/>
      <c r="P46" s="227"/>
      <c r="Q46" s="227"/>
      <c r="R46" s="227"/>
      <c r="S46" s="227"/>
      <c r="T46" s="233"/>
      <c r="U46" s="289"/>
      <c r="V46" s="292"/>
    </row>
    <row r="47" spans="1:22" s="156" customFormat="1" ht="30.75" thickBot="1" x14ac:dyDescent="0.3">
      <c r="A47" s="10" t="s">
        <v>218</v>
      </c>
      <c r="B47" s="232"/>
      <c r="C47" s="385">
        <v>7.5759831177814943E-3</v>
      </c>
      <c r="D47" s="417"/>
      <c r="E47" s="385">
        <v>7.5759831177814943E-3</v>
      </c>
      <c r="F47" s="390"/>
      <c r="G47" s="385">
        <v>7.5759831177814943E-3</v>
      </c>
      <c r="H47" s="390"/>
      <c r="I47" s="385">
        <v>7.5759831177814943E-3</v>
      </c>
      <c r="J47" s="390"/>
      <c r="K47" s="385">
        <v>7.5759831177814943E-3</v>
      </c>
      <c r="L47" s="391"/>
      <c r="M47" s="392"/>
      <c r="N47" s="392"/>
      <c r="O47" s="393"/>
      <c r="P47" s="385">
        <v>7.727502780137124E-3</v>
      </c>
      <c r="Q47" s="385">
        <v>7.727502780137124E-3</v>
      </c>
      <c r="R47" s="385">
        <v>7.727502780137124E-3</v>
      </c>
      <c r="S47" s="385">
        <v>7.727502780137124E-3</v>
      </c>
      <c r="T47" s="385">
        <v>7.727502780137124E-3</v>
      </c>
      <c r="U47" s="199"/>
      <c r="V47" s="200"/>
    </row>
    <row r="48" spans="1:22" s="156" customFormat="1" ht="30.75" thickBot="1" x14ac:dyDescent="0.3">
      <c r="A48" s="10" t="s">
        <v>219</v>
      </c>
      <c r="B48" s="196"/>
      <c r="C48" s="385">
        <v>9.1723509890283099E-3</v>
      </c>
      <c r="D48" s="390"/>
      <c r="E48" s="385">
        <v>9.1723509890283099E-3</v>
      </c>
      <c r="F48" s="390"/>
      <c r="G48" s="385">
        <v>9.1723509890283099E-3</v>
      </c>
      <c r="H48" s="390"/>
      <c r="I48" s="385">
        <v>9.1723509890283099E-3</v>
      </c>
      <c r="J48" s="390"/>
      <c r="K48" s="385">
        <v>9.1723509890283099E-3</v>
      </c>
      <c r="L48" s="391"/>
      <c r="M48" s="392"/>
      <c r="N48" s="392"/>
      <c r="O48" s="393"/>
      <c r="P48" s="385">
        <v>9.3557980088088757E-3</v>
      </c>
      <c r="Q48" s="385">
        <v>9.3557980088088757E-3</v>
      </c>
      <c r="R48" s="385">
        <v>9.3557980088088757E-3</v>
      </c>
      <c r="S48" s="385">
        <v>9.3557980088088757E-3</v>
      </c>
      <c r="T48" s="385">
        <v>9.3557980088088757E-3</v>
      </c>
      <c r="U48" s="199"/>
      <c r="V48" s="202"/>
    </row>
    <row r="49" spans="1:22" s="156" customFormat="1" ht="30.75" thickBot="1" x14ac:dyDescent="0.3">
      <c r="A49" s="10" t="s">
        <v>220</v>
      </c>
      <c r="B49" s="203"/>
      <c r="C49" s="385">
        <v>1.113849898864303E-2</v>
      </c>
      <c r="D49" s="413"/>
      <c r="E49" s="385">
        <v>1.113849898864303E-2</v>
      </c>
      <c r="F49" s="390"/>
      <c r="G49" s="385">
        <v>1.113849898864303E-2</v>
      </c>
      <c r="H49" s="390"/>
      <c r="I49" s="385">
        <v>1.113849898864303E-2</v>
      </c>
      <c r="J49" s="390"/>
      <c r="K49" s="385">
        <v>1.113849898864303E-2</v>
      </c>
      <c r="L49" s="391"/>
      <c r="M49" s="392"/>
      <c r="N49" s="392"/>
      <c r="O49" s="393"/>
      <c r="P49" s="385">
        <v>1.1361268968415892E-2</v>
      </c>
      <c r="Q49" s="385">
        <v>1.1361268968415892E-2</v>
      </c>
      <c r="R49" s="385">
        <v>1.1361268968415892E-2</v>
      </c>
      <c r="S49" s="385">
        <v>1.1361268968415892E-2</v>
      </c>
      <c r="T49" s="385">
        <v>1.1361268968415892E-2</v>
      </c>
      <c r="U49" s="199"/>
      <c r="V49" s="202"/>
    </row>
    <row r="50" spans="1:22" s="156" customFormat="1" ht="30.75" thickBot="1" x14ac:dyDescent="0.3">
      <c r="A50" s="10" t="s">
        <v>221</v>
      </c>
      <c r="B50" s="203"/>
      <c r="C50" s="385">
        <v>1.3203856290990605E-2</v>
      </c>
      <c r="D50" s="413"/>
      <c r="E50" s="385">
        <v>1.3203856290990605E-2</v>
      </c>
      <c r="F50" s="390"/>
      <c r="G50" s="385">
        <v>1.3203856290990605E-2</v>
      </c>
      <c r="H50" s="390"/>
      <c r="I50" s="385">
        <v>1.3203856290990605E-2</v>
      </c>
      <c r="J50" s="390"/>
      <c r="K50" s="385">
        <v>1.3203856290990605E-2</v>
      </c>
      <c r="L50" s="391"/>
      <c r="M50" s="392"/>
      <c r="N50" s="392"/>
      <c r="O50" s="393"/>
      <c r="P50" s="385">
        <v>1.3467933416810417E-2</v>
      </c>
      <c r="Q50" s="385">
        <v>1.3467933416810417E-2</v>
      </c>
      <c r="R50" s="385">
        <v>1.3467933416810417E-2</v>
      </c>
      <c r="S50" s="385">
        <v>1.3467933416810417E-2</v>
      </c>
      <c r="T50" s="385">
        <v>1.3467933416810417E-2</v>
      </c>
      <c r="U50" s="199"/>
      <c r="V50" s="202"/>
    </row>
    <row r="51" spans="1:22" s="156" customFormat="1" ht="15.75" thickBot="1" x14ac:dyDescent="0.3">
      <c r="A51" s="58" t="s">
        <v>200</v>
      </c>
      <c r="B51" s="196"/>
      <c r="C51" s="385">
        <v>7.0901564738543319E-3</v>
      </c>
      <c r="D51" s="390"/>
      <c r="E51" s="385">
        <v>7.0901564738543319E-3</v>
      </c>
      <c r="F51" s="390"/>
      <c r="G51" s="385">
        <v>7.0901564738543319E-3</v>
      </c>
      <c r="H51" s="390"/>
      <c r="I51" s="385">
        <v>7.0901564738543319E-3</v>
      </c>
      <c r="J51" s="390"/>
      <c r="K51" s="385">
        <v>7.0901564738543319E-3</v>
      </c>
      <c r="L51" s="391"/>
      <c r="M51" s="392"/>
      <c r="N51" s="392"/>
      <c r="O51" s="393"/>
      <c r="P51" s="385">
        <v>7.2319596033314183E-3</v>
      </c>
      <c r="Q51" s="385">
        <v>7.2319596033314183E-3</v>
      </c>
      <c r="R51" s="385">
        <v>7.2319596033314183E-3</v>
      </c>
      <c r="S51" s="385">
        <v>7.2319596033314183E-3</v>
      </c>
      <c r="T51" s="385">
        <v>7.2319596033314183E-3</v>
      </c>
      <c r="U51" s="199"/>
      <c r="V51" s="202"/>
    </row>
    <row r="52" spans="1:22" s="156" customFormat="1" ht="15.75" thickBot="1" x14ac:dyDescent="0.3">
      <c r="A52" s="58" t="s">
        <v>201</v>
      </c>
      <c r="B52" s="203">
        <v>7505.9235516971457</v>
      </c>
      <c r="C52" s="203">
        <v>1.0535374451121876E-2</v>
      </c>
      <c r="D52" s="206"/>
      <c r="E52" s="197">
        <v>1.0535374451121876E-2</v>
      </c>
      <c r="F52" s="196"/>
      <c r="G52" s="197">
        <v>1.0535374451121876E-2</v>
      </c>
      <c r="H52" s="196"/>
      <c r="I52" s="197">
        <v>1.0535374451121876E-2</v>
      </c>
      <c r="J52" s="196"/>
      <c r="K52" s="197">
        <v>1.0535374451121876E-2</v>
      </c>
      <c r="L52" s="377"/>
      <c r="M52" s="209"/>
      <c r="N52" s="209"/>
      <c r="O52" s="378"/>
      <c r="P52" s="197">
        <v>1.1863396725034829E-2</v>
      </c>
      <c r="Q52" s="197">
        <v>1.1863396725034829E-2</v>
      </c>
      <c r="R52" s="197">
        <v>1.1863396725034829E-2</v>
      </c>
      <c r="S52" s="197">
        <v>1.1863396725034829E-2</v>
      </c>
      <c r="T52" s="197">
        <v>1.1863396725034829E-2</v>
      </c>
      <c r="U52" s="199"/>
      <c r="V52" s="210"/>
    </row>
    <row r="53" spans="1:22" s="50" customFormat="1" ht="15.75" thickBot="1" x14ac:dyDescent="0.3">
      <c r="A53" s="175" t="s">
        <v>104</v>
      </c>
      <c r="B53" s="234">
        <f>SUM(B47:B52)</f>
        <v>7505.9235516971457</v>
      </c>
      <c r="C53" s="212">
        <f>SUM(C47:C52)*12*Summary!$B$37</f>
        <v>80466.822098700693</v>
      </c>
      <c r="D53" s="213">
        <f>SUM(D47:D52)</f>
        <v>0</v>
      </c>
      <c r="E53" s="212">
        <f>SUM(E47:E52)*12*Summary!$B$37</f>
        <v>80466.822098700693</v>
      </c>
      <c r="F53" s="213">
        <f>SUM(F47:F52)</f>
        <v>0</v>
      </c>
      <c r="G53" s="212">
        <f>SUM(G47:G52)*12*Summary!$B$37</f>
        <v>80466.822098700693</v>
      </c>
      <c r="H53" s="213">
        <f>SUM(H47:H52)</f>
        <v>0</v>
      </c>
      <c r="I53" s="212">
        <f>SUM(I47:I52)*12*Summary!$B$37</f>
        <v>80466.822098700693</v>
      </c>
      <c r="J53" s="213">
        <f>SUM(J47:J52)</f>
        <v>0</v>
      </c>
      <c r="K53" s="212">
        <f>SUM(K47:K52)*12*Summary!$B$37</f>
        <v>80466.822098700693</v>
      </c>
      <c r="L53" s="214"/>
      <c r="M53" s="215">
        <f xml:space="preserve"> SUM(J53,H53,F53,D53,B53)</f>
        <v>7505.9235516971457</v>
      </c>
      <c r="N53" s="216">
        <f>SUM(K53,I53,G53,E53,C53)</f>
        <v>402334.11049350345</v>
      </c>
      <c r="O53" s="217"/>
      <c r="P53" s="212">
        <f>SUM(P47:P52)*12*Summary!$B$37</f>
        <v>83607.366945220914</v>
      </c>
      <c r="Q53" s="212">
        <f>SUM(Q47:Q52)*12*Summary!$B$37</f>
        <v>83607.366945220914</v>
      </c>
      <c r="R53" s="212">
        <f>SUM(R47:R52)*12*Summary!$B$37</f>
        <v>83607.366945220914</v>
      </c>
      <c r="S53" s="212">
        <f>SUM(S47:S52)*12*Summary!$B$37</f>
        <v>83607.366945220914</v>
      </c>
      <c r="T53" s="212">
        <f>SUM(T47:T52)*12*Summary!$B$37</f>
        <v>83607.366945220914</v>
      </c>
      <c r="U53" s="285"/>
      <c r="V53" s="286">
        <f>SUM(P53,T53,S53,R53,Q53)</f>
        <v>418036.83472610457</v>
      </c>
    </row>
    <row r="54" spans="1:22" ht="15.75" thickBot="1" x14ac:dyDescent="0.3">
      <c r="A54" s="177" t="s">
        <v>78</v>
      </c>
      <c r="B54" s="226"/>
      <c r="C54" s="227"/>
      <c r="D54" s="227"/>
      <c r="E54" s="227"/>
      <c r="F54" s="227"/>
      <c r="G54" s="227"/>
      <c r="H54" s="227"/>
      <c r="I54" s="227"/>
      <c r="J54" s="227"/>
      <c r="K54" s="228"/>
      <c r="L54" s="229"/>
      <c r="M54" s="230"/>
      <c r="N54" s="233"/>
      <c r="O54" s="231"/>
      <c r="P54" s="227"/>
      <c r="Q54" s="227"/>
      <c r="R54" s="227"/>
      <c r="S54" s="227"/>
      <c r="T54" s="235"/>
      <c r="U54" s="289"/>
      <c r="V54" s="292"/>
    </row>
    <row r="55" spans="1:22" s="156" customFormat="1" ht="30.75" thickBot="1" x14ac:dyDescent="0.3">
      <c r="A55" s="10" t="s">
        <v>222</v>
      </c>
      <c r="B55" s="232"/>
      <c r="C55" s="385">
        <v>1.8608557844690968E-2</v>
      </c>
      <c r="D55" s="417"/>
      <c r="E55" s="385">
        <v>1.8608557844690968E-2</v>
      </c>
      <c r="F55" s="390"/>
      <c r="G55" s="385">
        <v>1.8608557844690968E-2</v>
      </c>
      <c r="H55" s="390"/>
      <c r="I55" s="385">
        <v>1.8608557844690968E-2</v>
      </c>
      <c r="J55" s="390"/>
      <c r="K55" s="385">
        <v>1.8608557844690968E-2</v>
      </c>
      <c r="L55" s="391"/>
      <c r="M55" s="392"/>
      <c r="N55" s="392"/>
      <c r="O55" s="393"/>
      <c r="P55" s="385">
        <v>1.8980729001584786E-2</v>
      </c>
      <c r="Q55" s="385">
        <v>1.8980729001584786E-2</v>
      </c>
      <c r="R55" s="385">
        <v>1.8980729001584786E-2</v>
      </c>
      <c r="S55" s="385">
        <v>1.8980729001584786E-2</v>
      </c>
      <c r="T55" s="385">
        <v>1.8980729001584786E-2</v>
      </c>
      <c r="U55" s="199"/>
      <c r="V55" s="200"/>
    </row>
    <row r="56" spans="1:22" s="156" customFormat="1" ht="30.75" thickBot="1" x14ac:dyDescent="0.3">
      <c r="A56" s="10" t="s">
        <v>223</v>
      </c>
      <c r="B56" s="196"/>
      <c r="C56" s="385">
        <v>2.3162757527733759E-2</v>
      </c>
      <c r="D56" s="390"/>
      <c r="E56" s="385">
        <v>2.3162757527733759E-2</v>
      </c>
      <c r="F56" s="390"/>
      <c r="G56" s="385">
        <v>2.3162757527733759E-2</v>
      </c>
      <c r="H56" s="390"/>
      <c r="I56" s="385">
        <v>2.3162757527733759E-2</v>
      </c>
      <c r="J56" s="390"/>
      <c r="K56" s="385">
        <v>2.3162757527733759E-2</v>
      </c>
      <c r="L56" s="391"/>
      <c r="M56" s="392"/>
      <c r="N56" s="392"/>
      <c r="O56" s="393"/>
      <c r="P56" s="385">
        <v>2.3626012678288434E-2</v>
      </c>
      <c r="Q56" s="385">
        <v>2.3626012678288434E-2</v>
      </c>
      <c r="R56" s="385">
        <v>2.3626012678288434E-2</v>
      </c>
      <c r="S56" s="385">
        <v>2.3626012678288434E-2</v>
      </c>
      <c r="T56" s="385">
        <v>2.3626012678288434E-2</v>
      </c>
      <c r="U56" s="199"/>
      <c r="V56" s="202"/>
    </row>
    <row r="57" spans="1:22" s="156" customFormat="1" ht="30.75" thickBot="1" x14ac:dyDescent="0.3">
      <c r="A57" s="10" t="s">
        <v>224</v>
      </c>
      <c r="B57" s="203"/>
      <c r="C57" s="385">
        <v>1.9963391442155309E-2</v>
      </c>
      <c r="D57" s="413"/>
      <c r="E57" s="385">
        <v>1.9963391442155309E-2</v>
      </c>
      <c r="F57" s="390"/>
      <c r="G57" s="385">
        <v>1.9963391442155309E-2</v>
      </c>
      <c r="H57" s="390"/>
      <c r="I57" s="385">
        <v>1.9963391442155309E-2</v>
      </c>
      <c r="J57" s="390"/>
      <c r="K57" s="385">
        <v>1.9963391442155309E-2</v>
      </c>
      <c r="L57" s="391"/>
      <c r="M57" s="392"/>
      <c r="N57" s="392"/>
      <c r="O57" s="393"/>
      <c r="P57" s="385">
        <v>2.0362659270998416E-2</v>
      </c>
      <c r="Q57" s="385">
        <v>2.0362659270998416E-2</v>
      </c>
      <c r="R57" s="385">
        <v>2.0362659270998416E-2</v>
      </c>
      <c r="S57" s="385">
        <v>2.0362659270998416E-2</v>
      </c>
      <c r="T57" s="385">
        <v>2.0362659270998416E-2</v>
      </c>
      <c r="U57" s="199"/>
      <c r="V57" s="202"/>
    </row>
    <row r="58" spans="1:22" s="156" customFormat="1" ht="30.75" thickBot="1" x14ac:dyDescent="0.3">
      <c r="A58" s="10" t="s">
        <v>225</v>
      </c>
      <c r="B58" s="203"/>
      <c r="C58" s="385">
        <v>2.4484944532488114E-2</v>
      </c>
      <c r="D58" s="413"/>
      <c r="E58" s="385">
        <v>2.4484944532488114E-2</v>
      </c>
      <c r="F58" s="390"/>
      <c r="G58" s="385">
        <v>2.4484944532488114E-2</v>
      </c>
      <c r="H58" s="390"/>
      <c r="I58" s="385">
        <v>2.4484944532488114E-2</v>
      </c>
      <c r="J58" s="390"/>
      <c r="K58" s="385">
        <v>2.4484944532488114E-2</v>
      </c>
      <c r="L58" s="391"/>
      <c r="M58" s="392"/>
      <c r="N58" s="392"/>
      <c r="O58" s="393"/>
      <c r="P58" s="385">
        <v>2.4974643423137877E-2</v>
      </c>
      <c r="Q58" s="385">
        <v>2.4974643423137877E-2</v>
      </c>
      <c r="R58" s="385">
        <v>2.4974643423137877E-2</v>
      </c>
      <c r="S58" s="385">
        <v>2.4974643423137877E-2</v>
      </c>
      <c r="T58" s="385">
        <v>2.4974643423137877E-2</v>
      </c>
      <c r="U58" s="199"/>
      <c r="V58" s="202"/>
    </row>
    <row r="59" spans="1:22" s="156" customFormat="1" ht="15.75" thickBot="1" x14ac:dyDescent="0.3">
      <c r="A59" s="58" t="s">
        <v>200</v>
      </c>
      <c r="B59" s="196"/>
      <c r="C59" s="385">
        <v>7.0901564738543319E-3</v>
      </c>
      <c r="D59" s="390"/>
      <c r="E59" s="385">
        <v>7.0901564738543319E-3</v>
      </c>
      <c r="F59" s="390"/>
      <c r="G59" s="385">
        <v>7.0901564738543319E-3</v>
      </c>
      <c r="H59" s="390"/>
      <c r="I59" s="385">
        <v>7.0901564738543319E-3</v>
      </c>
      <c r="J59" s="390"/>
      <c r="K59" s="385">
        <v>7.0901564738543319E-3</v>
      </c>
      <c r="L59" s="391"/>
      <c r="M59" s="392"/>
      <c r="N59" s="392"/>
      <c r="O59" s="393"/>
      <c r="P59" s="385">
        <v>7.2319596033314183E-3</v>
      </c>
      <c r="Q59" s="385">
        <v>7.2319596033314183E-3</v>
      </c>
      <c r="R59" s="385">
        <v>7.2319596033314183E-3</v>
      </c>
      <c r="S59" s="385">
        <v>7.2319596033314183E-3</v>
      </c>
      <c r="T59" s="385">
        <v>7.2319596033314183E-3</v>
      </c>
      <c r="U59" s="199"/>
      <c r="V59" s="202"/>
    </row>
    <row r="60" spans="1:22" s="156" customFormat="1" ht="15.75" thickBot="1" x14ac:dyDescent="0.3">
      <c r="A60" s="58" t="s">
        <v>201</v>
      </c>
      <c r="B60" s="203">
        <v>3002.3694206788582</v>
      </c>
      <c r="C60" s="203">
        <v>7.6270768205481546E-3</v>
      </c>
      <c r="D60" s="206"/>
      <c r="E60" s="197">
        <v>7.6270768205481546E-3</v>
      </c>
      <c r="F60" s="196"/>
      <c r="G60" s="197">
        <v>7.6270768205481546E-3</v>
      </c>
      <c r="H60" s="196"/>
      <c r="I60" s="197">
        <v>7.6270768205481546E-3</v>
      </c>
      <c r="J60" s="196"/>
      <c r="K60" s="197">
        <v>7.6270768205481546E-3</v>
      </c>
      <c r="L60" s="377"/>
      <c r="M60" s="209"/>
      <c r="N60" s="209"/>
      <c r="O60" s="378"/>
      <c r="P60" s="197">
        <v>8.5884975986634075E-3</v>
      </c>
      <c r="Q60" s="197">
        <v>8.5884975986634075E-3</v>
      </c>
      <c r="R60" s="197">
        <v>8.5884975986634075E-3</v>
      </c>
      <c r="S60" s="197">
        <v>8.5884975986634075E-3</v>
      </c>
      <c r="T60" s="197">
        <v>8.5884975986634075E-3</v>
      </c>
      <c r="U60" s="199"/>
      <c r="V60" s="210"/>
    </row>
    <row r="61" spans="1:22" s="50" customFormat="1" ht="15.75" thickBot="1" x14ac:dyDescent="0.3">
      <c r="A61" s="175" t="s">
        <v>102</v>
      </c>
      <c r="B61" s="211">
        <f>SUM(B55:B60)</f>
        <v>3002.3694206788582</v>
      </c>
      <c r="C61" s="212">
        <f>SUM(C55:C60)*12*Summary!$B$38</f>
        <v>76429.409050521557</v>
      </c>
      <c r="D61" s="213">
        <f>SUM(D55:D60)</f>
        <v>0</v>
      </c>
      <c r="E61" s="212">
        <f>SUM(E55:E60)*12*Summary!$B$38</f>
        <v>76429.409050521557</v>
      </c>
      <c r="F61" s="213">
        <f>SUM(F55:F60)</f>
        <v>0</v>
      </c>
      <c r="G61" s="212">
        <f>SUM(G55:G60)*12*Summary!$B$38</f>
        <v>76429.409050521557</v>
      </c>
      <c r="H61" s="213">
        <f>SUM(H55:H60)</f>
        <v>0</v>
      </c>
      <c r="I61" s="212">
        <f>SUM(I55:I60)*12*Summary!$B$38</f>
        <v>76429.409050521557</v>
      </c>
      <c r="J61" s="213">
        <f>SUM(J55:J60)</f>
        <v>0</v>
      </c>
      <c r="K61" s="212">
        <f>SUM(K55:K60)*12*Summary!$B$38</f>
        <v>76429.409050521557</v>
      </c>
      <c r="L61" s="214"/>
      <c r="M61" s="215">
        <f xml:space="preserve"> SUM(J61,H61,F61,D61,B61)</f>
        <v>3002.3694206788582</v>
      </c>
      <c r="N61" s="216">
        <f>SUM(K61,I61,G61,E61,C61)</f>
        <v>382147.04525260779</v>
      </c>
      <c r="O61" s="217"/>
      <c r="P61" s="212">
        <f>SUM(P55:P60)*12*Summary!$B$38</f>
        <v>78570.480593350498</v>
      </c>
      <c r="Q61" s="212">
        <f>SUM(Q55:Q60)*12*Summary!$B$38</f>
        <v>78570.480593350498</v>
      </c>
      <c r="R61" s="212">
        <f>SUM(R55:R60)*12*Summary!$B$38</f>
        <v>78570.480593350498</v>
      </c>
      <c r="S61" s="212">
        <f>SUM(S55:S60)*12*Summary!$B$38</f>
        <v>78570.480593350498</v>
      </c>
      <c r="T61" s="212">
        <f>SUM(T55:T60)*12*Summary!$B$38</f>
        <v>78570.480593350498</v>
      </c>
      <c r="U61" s="285"/>
      <c r="V61" s="286">
        <f>SUM(P61,T61,S61,R61,Q61)</f>
        <v>392852.40296675247</v>
      </c>
    </row>
    <row r="62" spans="1:22" ht="15.75" thickBot="1" x14ac:dyDescent="0.3">
      <c r="A62" s="178" t="s">
        <v>155</v>
      </c>
      <c r="B62" s="236">
        <f t="shared" ref="B62:K62" si="0">SUM(B13+B21+B29+B37+B45+B53+B61)</f>
        <v>72808.914752103025</v>
      </c>
      <c r="C62" s="236">
        <f t="shared" si="0"/>
        <v>687860.74131188577</v>
      </c>
      <c r="D62" s="236">
        <f t="shared" si="0"/>
        <v>0</v>
      </c>
      <c r="E62" s="236">
        <f t="shared" si="0"/>
        <v>687860.74131188577</v>
      </c>
      <c r="F62" s="236">
        <f t="shared" si="0"/>
        <v>0</v>
      </c>
      <c r="G62" s="236">
        <f t="shared" si="0"/>
        <v>687860.74131188577</v>
      </c>
      <c r="H62" s="236">
        <f t="shared" si="0"/>
        <v>0</v>
      </c>
      <c r="I62" s="236">
        <f t="shared" si="0"/>
        <v>687860.74131188577</v>
      </c>
      <c r="J62" s="236">
        <f t="shared" si="0"/>
        <v>0</v>
      </c>
      <c r="K62" s="237">
        <f t="shared" si="0"/>
        <v>687860.74131188577</v>
      </c>
      <c r="L62" s="238"/>
      <c r="M62" s="236">
        <f>SUM(M13+M21+M29+M37+M45+M53+M61)</f>
        <v>72808.914752103025</v>
      </c>
      <c r="N62" s="236">
        <f>SUM(N13+N21+N29+N37+N45+N53+N61)</f>
        <v>3439303.7065594294</v>
      </c>
      <c r="O62" s="239"/>
      <c r="P62" s="236">
        <f>SUM(P13+P21+P29+P37+P45+P53+P61)</f>
        <v>716470.97474755254</v>
      </c>
      <c r="Q62" s="236">
        <f>SUM(Q13+Q21+Q29+Q37+Q45+Q53+Q61)</f>
        <v>716470.97474755254</v>
      </c>
      <c r="R62" s="236">
        <f>SUM(R13+R21+R29+R37+R45+R53+R61)</f>
        <v>716470.97474755254</v>
      </c>
      <c r="S62" s="236">
        <f>SUM(S13+S21+S29+S37+S45+S53+S61)</f>
        <v>716470.97474755254</v>
      </c>
      <c r="T62" s="236">
        <f>SUM(T13+T21+T29+T37+T45+T53+T61)</f>
        <v>716470.97474755254</v>
      </c>
      <c r="U62" s="293"/>
      <c r="V62" s="294">
        <f>SUM(V13+V21+V29+V37+V45+V53+V61)</f>
        <v>3582354.8737377631</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6"/>
      <c r="B64" s="337"/>
      <c r="C64" s="337"/>
      <c r="D64" s="337"/>
      <c r="E64" s="337"/>
      <c r="K64" s="46"/>
      <c r="L64" s="67"/>
      <c r="M64" s="46"/>
      <c r="N64" s="46"/>
      <c r="O64" s="67"/>
      <c r="P64" s="46"/>
      <c r="Q64" s="46"/>
      <c r="R64" s="46"/>
      <c r="U64" s="67"/>
      <c r="V64" s="46"/>
    </row>
  </sheetData>
  <sheetProtection password="D918" sheet="1" insertRows="0" selectLockedCells="1"/>
  <mergeCells count="13">
    <mergeCell ref="J4:K4"/>
    <mergeCell ref="M4:N4"/>
    <mergeCell ref="A64:E64"/>
    <mergeCell ref="B1:T1"/>
    <mergeCell ref="B2:T2"/>
    <mergeCell ref="A3:A5"/>
    <mergeCell ref="B3:K3"/>
    <mergeCell ref="M3:N3"/>
    <mergeCell ref="P3:T3"/>
    <mergeCell ref="B4:C4"/>
    <mergeCell ref="D4:E4"/>
    <mergeCell ref="F4:G4"/>
    <mergeCell ref="H4:I4"/>
  </mergeCells>
  <pageMargins left="0.25" right="0.25" top="0.75" bottom="0.75" header="0.3" footer="0.3"/>
  <pageSetup paperSize="5" scale="39" orientation="landscape" verticalDpi="1200" r:id="rId1"/>
  <headerFooter>
    <oddHeader>&amp;C6264 Z1 BAFO Cost Proposal Option C</oddHeader>
    <oddFooter>&amp;C&amp;P</oddFooter>
  </headerFooter>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E30"/>
  <sheetViews>
    <sheetView view="pageLayout" zoomScaleNormal="100" workbookViewId="0">
      <selection activeCell="B3" sqref="B3:C3"/>
    </sheetView>
  </sheetViews>
  <sheetFormatPr defaultRowHeight="15" x14ac:dyDescent="0.25"/>
  <cols>
    <col min="2" max="2" width="43.28515625" customWidth="1"/>
    <col min="3" max="3" width="23.7109375" customWidth="1"/>
    <col min="4" max="4" width="3.28515625" customWidth="1"/>
    <col min="5" max="5" width="60" bestFit="1" customWidth="1"/>
  </cols>
  <sheetData>
    <row r="1" spans="1:5" ht="30" x14ac:dyDescent="0.25">
      <c r="B1" s="127" t="s">
        <v>138</v>
      </c>
      <c r="C1" s="128"/>
    </row>
    <row r="2" spans="1:5" ht="30" x14ac:dyDescent="0.25">
      <c r="B2" s="129" t="s">
        <v>139</v>
      </c>
      <c r="C2" s="300">
        <f>'ESI net'!M14</f>
        <v>25920.087428571427</v>
      </c>
    </row>
    <row r="3" spans="1:5" ht="30" x14ac:dyDescent="0.25">
      <c r="B3" s="129" t="s">
        <v>140</v>
      </c>
      <c r="C3" s="300">
        <f>'ESI net'!M22</f>
        <v>25920.087428571427</v>
      </c>
      <c r="D3" s="113"/>
    </row>
    <row r="4" spans="1:5" ht="32.25" customHeight="1" x14ac:dyDescent="0.25">
      <c r="A4" s="302"/>
      <c r="B4" s="129" t="s">
        <v>141</v>
      </c>
      <c r="C4" s="300">
        <f>'ESI net'!M30</f>
        <v>25920.087428571427</v>
      </c>
      <c r="D4" s="111"/>
    </row>
    <row r="5" spans="1:5" ht="28.15" customHeight="1" x14ac:dyDescent="0.25">
      <c r="A5" s="302"/>
      <c r="B5" s="129" t="s">
        <v>142</v>
      </c>
      <c r="C5" s="300">
        <f>'ESI net'!M38</f>
        <v>25920.087428571427</v>
      </c>
      <c r="D5" s="111"/>
    </row>
    <row r="6" spans="1:5" ht="31.9" customHeight="1" x14ac:dyDescent="0.25">
      <c r="A6" s="302"/>
      <c r="B6" s="129" t="s">
        <v>143</v>
      </c>
      <c r="C6" s="300">
        <f>'ESI net'!M46</f>
        <v>25920.087428571427</v>
      </c>
      <c r="D6" s="111"/>
    </row>
    <row r="7" spans="1:5" ht="29.45" customHeight="1" x14ac:dyDescent="0.25">
      <c r="A7" s="302"/>
      <c r="B7" s="129" t="s">
        <v>144</v>
      </c>
      <c r="C7" s="300">
        <f>'ESI net'!M54</f>
        <v>25920.087428571427</v>
      </c>
      <c r="D7" s="111"/>
    </row>
    <row r="8" spans="1:5" ht="28.15" customHeight="1" x14ac:dyDescent="0.25">
      <c r="B8" s="129" t="s">
        <v>145</v>
      </c>
      <c r="C8" s="300">
        <f>'ESI net'!M62</f>
        <v>25920.087428571427</v>
      </c>
      <c r="D8" s="111"/>
    </row>
    <row r="9" spans="1:5" ht="28.9" customHeight="1" x14ac:dyDescent="0.25">
      <c r="B9" s="130" t="s">
        <v>71</v>
      </c>
      <c r="C9" s="300">
        <f>SUM(C2:C8)</f>
        <v>181440.61199999999</v>
      </c>
      <c r="D9" s="111"/>
    </row>
    <row r="10" spans="1:5" ht="15" customHeight="1" x14ac:dyDescent="0.25">
      <c r="B10" s="131"/>
      <c r="C10" s="131"/>
      <c r="D10" s="111"/>
    </row>
    <row r="11" spans="1:5" ht="31.15" customHeight="1" x14ac:dyDescent="0.25">
      <c r="B11" s="132" t="s">
        <v>106</v>
      </c>
      <c r="C11" s="133"/>
      <c r="D11" s="112"/>
      <c r="E11" s="47"/>
    </row>
    <row r="12" spans="1:5" ht="30" x14ac:dyDescent="0.25">
      <c r="A12" s="50"/>
      <c r="B12" s="129" t="s">
        <v>146</v>
      </c>
      <c r="C12" s="301">
        <f>SUM(LNG!M13+BCF!M13+'ESRP &amp; PRF'!M13+'ECRF &amp; LVF'!M13+SI!M13+LDB!M13+MISC!M13)</f>
        <v>284383.49767351465</v>
      </c>
      <c r="D12" s="50"/>
    </row>
    <row r="13" spans="1:5" ht="24.6" customHeight="1" x14ac:dyDescent="0.25">
      <c r="B13" s="129" t="s">
        <v>107</v>
      </c>
      <c r="C13" s="301">
        <f>SUM(LNG!M21+BCF!M21+'ESRP &amp; PRF'!M21+'ECRF &amp; LVF'!M21+SI!M21+LDB!M21+MISC!M21)</f>
        <v>481755.19285714289</v>
      </c>
    </row>
    <row r="14" spans="1:5" ht="30" x14ac:dyDescent="0.25">
      <c r="B14" s="129" t="s">
        <v>147</v>
      </c>
      <c r="C14" s="301">
        <f>SUM(LNG!M29+BCF!M29+'ESRP &amp; PRF'!M29+'ECRF &amp; LVF'!M29+SI!M29+LDB!M29+MISC!M29)</f>
        <v>684539.84285714279</v>
      </c>
    </row>
    <row r="15" spans="1:5" ht="30" x14ac:dyDescent="0.25">
      <c r="B15" s="129" t="s">
        <v>148</v>
      </c>
      <c r="C15" s="301">
        <f>SUM(LNG!M37+BCF!M37+'ESRP &amp; PRF'!M37+'ECRF &amp; LVF'!M37+SI!M37+LDB!M37+MISC!M37)</f>
        <v>104168.28285714285</v>
      </c>
    </row>
    <row r="16" spans="1:5" ht="30" x14ac:dyDescent="0.25">
      <c r="B16" s="129" t="s">
        <v>149</v>
      </c>
      <c r="C16" s="301">
        <f>SUM(LNG!M45+BCF!M45+'ESRP &amp; PRF'!M45+'ECRF &amp; LVF'!M45+SI!M45+LDB!M45+MISC!M45)</f>
        <v>222926.98285714287</v>
      </c>
    </row>
    <row r="17" spans="2:3" ht="30" x14ac:dyDescent="0.25">
      <c r="B17" s="129" t="s">
        <v>150</v>
      </c>
      <c r="C17" s="301">
        <f>SUM(LNG!M53+BCF!M53+'ESRP &amp; PRF'!M53+'ECRF &amp; LVF'!M53+SI!M53+LDB!M53+MISC!M53)</f>
        <v>171255.44285714286</v>
      </c>
    </row>
    <row r="18" spans="2:3" ht="30" x14ac:dyDescent="0.25">
      <c r="B18" s="134" t="s">
        <v>108</v>
      </c>
      <c r="C18" s="301">
        <f>SUM(LNG!M61+BCF!M61+'ESRP &amp; PRF'!M61+'ECRF &amp; LVF'!M61+SI!M61+LDB!M61+MISC!M61)</f>
        <v>131379.71285714285</v>
      </c>
    </row>
    <row r="19" spans="2:3" ht="30" x14ac:dyDescent="0.25">
      <c r="B19" s="135" t="s">
        <v>151</v>
      </c>
      <c r="C19" s="300">
        <f>SUM(C12:C18)</f>
        <v>2080408.9548163714</v>
      </c>
    </row>
    <row r="20" spans="2:3" x14ac:dyDescent="0.25">
      <c r="B20" s="54"/>
      <c r="C20" s="53"/>
    </row>
    <row r="21" spans="2:3" ht="18.75" x14ac:dyDescent="0.3">
      <c r="B21" s="48"/>
      <c r="C21" s="48"/>
    </row>
    <row r="22" spans="2:3" ht="18.75" x14ac:dyDescent="0.3">
      <c r="B22" s="49"/>
      <c r="C22" s="50"/>
    </row>
    <row r="23" spans="2:3" ht="18.75" x14ac:dyDescent="0.3">
      <c r="B23" s="49"/>
      <c r="C23" s="51"/>
    </row>
    <row r="24" spans="2:3" ht="18.75" x14ac:dyDescent="0.3">
      <c r="B24" s="49"/>
      <c r="C24" s="51"/>
    </row>
    <row r="25" spans="2:3" ht="18.75" x14ac:dyDescent="0.3">
      <c r="B25" s="49"/>
      <c r="C25" s="51"/>
    </row>
    <row r="26" spans="2:3" ht="18.75" x14ac:dyDescent="0.3">
      <c r="B26" s="49"/>
      <c r="C26" s="51"/>
    </row>
    <row r="27" spans="2:3" ht="18.75" x14ac:dyDescent="0.3">
      <c r="B27" s="49"/>
      <c r="C27" s="51"/>
    </row>
    <row r="28" spans="2:3" ht="18.75" x14ac:dyDescent="0.3">
      <c r="B28" s="49"/>
      <c r="C28" s="51"/>
    </row>
    <row r="29" spans="2:3" ht="18.75" x14ac:dyDescent="0.3">
      <c r="B29" s="49"/>
      <c r="C29" s="51"/>
    </row>
    <row r="30" spans="2:3" ht="18.75" x14ac:dyDescent="0.3">
      <c r="B30" s="49"/>
      <c r="C30" s="51"/>
    </row>
  </sheetData>
  <sheetProtection password="D918" sheet="1" selectLockedCells="1"/>
  <mergeCells count="1">
    <mergeCell ref="A4:A7"/>
  </mergeCells>
  <pageMargins left="0.7" right="0.7" top="0.75" bottom="0.75" header="0.3" footer="0.3"/>
  <pageSetup orientation="portrait" r:id="rId1"/>
  <headerFooter>
    <oddHeader>&amp;C6264 Z1 BAFO Cost Proposal Option C</oddHeader>
    <oddFooter>&amp;LNRC Milestones&amp;C&amp;P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39"/>
  <sheetViews>
    <sheetView tabSelected="1" view="pageLayout" zoomScale="70" zoomScaleNormal="90" zoomScalePageLayoutView="70" workbookViewId="0">
      <selection activeCell="B3" sqref="B3:H3"/>
    </sheetView>
  </sheetViews>
  <sheetFormatPr defaultRowHeight="15" x14ac:dyDescent="0.25"/>
  <cols>
    <col min="1" max="1" width="53" customWidth="1"/>
    <col min="2" max="16" width="15.7109375" customWidth="1"/>
  </cols>
  <sheetData>
    <row r="1" spans="1:16" ht="15.75" thickBot="1" x14ac:dyDescent="0.3"/>
    <row r="2" spans="1:16" x14ac:dyDescent="0.25">
      <c r="A2" s="2" t="s">
        <v>61</v>
      </c>
      <c r="B2" s="311" t="s">
        <v>160</v>
      </c>
      <c r="C2" s="312"/>
      <c r="D2" s="312"/>
      <c r="E2" s="312"/>
      <c r="F2" s="312"/>
      <c r="G2" s="312"/>
      <c r="H2" s="313"/>
    </row>
    <row r="3" spans="1:16" ht="15.75" thickBot="1" x14ac:dyDescent="0.3">
      <c r="A3" s="3" t="s">
        <v>9</v>
      </c>
      <c r="B3" s="314">
        <v>44082</v>
      </c>
      <c r="C3" s="315"/>
      <c r="D3" s="315"/>
      <c r="E3" s="315"/>
      <c r="F3" s="315"/>
      <c r="G3" s="315"/>
      <c r="H3" s="316"/>
    </row>
    <row r="4" spans="1:16" ht="15.75" thickBot="1" x14ac:dyDescent="0.3"/>
    <row r="5" spans="1:16" ht="15.75" thickBot="1" x14ac:dyDescent="0.3">
      <c r="A5" s="303" t="s">
        <v>64</v>
      </c>
      <c r="B5" s="317" t="s">
        <v>19</v>
      </c>
      <c r="C5" s="319"/>
      <c r="D5" s="319"/>
      <c r="E5" s="319"/>
      <c r="F5" s="319"/>
      <c r="G5" s="319"/>
      <c r="H5" s="319"/>
      <c r="I5" s="319"/>
      <c r="J5" s="319"/>
      <c r="K5" s="318"/>
      <c r="L5" s="309"/>
      <c r="M5" s="309"/>
      <c r="N5" s="309"/>
      <c r="O5" s="309"/>
      <c r="P5" s="310"/>
    </row>
    <row r="6" spans="1:16" ht="15.75" customHeight="1" thickBot="1" x14ac:dyDescent="0.3">
      <c r="A6" s="303"/>
      <c r="B6" s="317" t="s">
        <v>3</v>
      </c>
      <c r="C6" s="318"/>
      <c r="D6" s="317" t="s">
        <v>4</v>
      </c>
      <c r="E6" s="318"/>
      <c r="F6" s="317" t="s">
        <v>5</v>
      </c>
      <c r="G6" s="318"/>
      <c r="H6" s="317" t="s">
        <v>6</v>
      </c>
      <c r="I6" s="318"/>
      <c r="J6" s="317" t="s">
        <v>7</v>
      </c>
      <c r="K6" s="318"/>
      <c r="L6" s="123" t="s">
        <v>49</v>
      </c>
      <c r="M6" s="123" t="s">
        <v>50</v>
      </c>
      <c r="N6" s="123" t="s">
        <v>51</v>
      </c>
      <c r="O6" s="123" t="s">
        <v>52</v>
      </c>
      <c r="P6" s="123" t="s">
        <v>53</v>
      </c>
    </row>
    <row r="7" spans="1:16" ht="30.6" customHeight="1" thickBot="1" x14ac:dyDescent="0.3">
      <c r="A7" s="304"/>
      <c r="B7" s="77" t="s">
        <v>2</v>
      </c>
      <c r="C7" s="77" t="s">
        <v>17</v>
      </c>
      <c r="D7" s="77" t="s">
        <v>2</v>
      </c>
      <c r="E7" s="77" t="s">
        <v>17</v>
      </c>
      <c r="F7" s="77" t="s">
        <v>2</v>
      </c>
      <c r="G7" s="77" t="s">
        <v>17</v>
      </c>
      <c r="H7" s="77" t="s">
        <v>2</v>
      </c>
      <c r="I7" s="77" t="s">
        <v>17</v>
      </c>
      <c r="J7" s="77" t="s">
        <v>2</v>
      </c>
      <c r="K7" s="77" t="s">
        <v>17</v>
      </c>
      <c r="L7" s="79" t="s">
        <v>17</v>
      </c>
      <c r="M7" s="79" t="s">
        <v>17</v>
      </c>
      <c r="N7" s="79" t="s">
        <v>17</v>
      </c>
      <c r="O7" s="79" t="s">
        <v>17</v>
      </c>
      <c r="P7" s="79" t="s">
        <v>17</v>
      </c>
    </row>
    <row r="8" spans="1:16" ht="16.899999999999999" customHeight="1" thickBot="1" x14ac:dyDescent="0.3">
      <c r="A8" s="122" t="s">
        <v>152</v>
      </c>
      <c r="B8" s="280">
        <f>'ESI net'!B63</f>
        <v>181440.61199999999</v>
      </c>
      <c r="C8" s="280">
        <f>'ESI net'!C63</f>
        <v>141523.25568881127</v>
      </c>
      <c r="D8" s="280">
        <f>'ESI net'!D63</f>
        <v>0</v>
      </c>
      <c r="E8" s="280">
        <f>'ESI net'!E63</f>
        <v>141523.25568881127</v>
      </c>
      <c r="F8" s="280">
        <f>'ESI net'!F63</f>
        <v>0</v>
      </c>
      <c r="G8" s="280">
        <f>'ESI net'!G63</f>
        <v>141523.25568881127</v>
      </c>
      <c r="H8" s="280">
        <f>'ESI net'!H63</f>
        <v>0</v>
      </c>
      <c r="I8" s="280">
        <f>'ESI net'!I63</f>
        <v>141523.25568881127</v>
      </c>
      <c r="J8" s="280">
        <f>'ESI net'!J63</f>
        <v>0</v>
      </c>
      <c r="K8" s="280">
        <f>'ESI net'!K63</f>
        <v>141523.25568881127</v>
      </c>
      <c r="L8" s="101">
        <f>'ESI net'!P63</f>
        <v>181367.57568007323</v>
      </c>
      <c r="M8" s="101">
        <f>'ESI net'!Q63</f>
        <v>181367.57568007323</v>
      </c>
      <c r="N8" s="101">
        <f>'ESI net'!R63</f>
        <v>181367.57568007323</v>
      </c>
      <c r="O8" s="101">
        <f>'ESI net'!S63</f>
        <v>181367.57568007323</v>
      </c>
      <c r="P8" s="101">
        <f>'ESI net'!T63</f>
        <v>181367.57568007323</v>
      </c>
    </row>
    <row r="9" spans="1:16" ht="15.75" thickBot="1" x14ac:dyDescent="0.3">
      <c r="A9" s="81" t="s">
        <v>38</v>
      </c>
      <c r="B9" s="100">
        <f>LNG!$B$62</f>
        <v>106427.06450622392</v>
      </c>
      <c r="C9" s="100">
        <f>LNG!$C$62</f>
        <v>289390.2</v>
      </c>
      <c r="D9" s="100">
        <f>LNG!$D$62</f>
        <v>0</v>
      </c>
      <c r="E9" s="100">
        <f>LNG!$E$62</f>
        <v>289390.2</v>
      </c>
      <c r="F9" s="100">
        <f>LNG!$F$62</f>
        <v>0</v>
      </c>
      <c r="G9" s="100">
        <f>LNG!$G$62</f>
        <v>289390.2</v>
      </c>
      <c r="H9" s="100">
        <f>LNG!$H$62</f>
        <v>0</v>
      </c>
      <c r="I9" s="100">
        <f>LNG!$I$62</f>
        <v>289390.2</v>
      </c>
      <c r="J9" s="100">
        <f>LNG!$J$62</f>
        <v>0</v>
      </c>
      <c r="K9" s="100">
        <f>LNG!$K$62</f>
        <v>289390.2</v>
      </c>
      <c r="L9" s="101">
        <f>LNG!P62</f>
        <v>337547.25484045694</v>
      </c>
      <c r="M9" s="101">
        <f>LNG!Q62</f>
        <v>337547.25484045694</v>
      </c>
      <c r="N9" s="101">
        <f>LNG!R62</f>
        <v>337547.25484045694</v>
      </c>
      <c r="O9" s="101">
        <f>LNG!S62</f>
        <v>337547.25484045694</v>
      </c>
      <c r="P9" s="101">
        <f>LNG!T62</f>
        <v>337547.25484045694</v>
      </c>
    </row>
    <row r="10" spans="1:16" ht="15.75" thickBot="1" x14ac:dyDescent="0.3">
      <c r="A10" s="83" t="s">
        <v>33</v>
      </c>
      <c r="B10" s="102">
        <f>BCF!B62</f>
        <v>349745.84969156573</v>
      </c>
      <c r="C10" s="100">
        <f>BCF!C62</f>
        <v>307911.17279999994</v>
      </c>
      <c r="D10" s="102">
        <f>BCF!D62</f>
        <v>0</v>
      </c>
      <c r="E10" s="100">
        <f>BCF!E62</f>
        <v>307911.17279999994</v>
      </c>
      <c r="F10" s="102">
        <f>BCF!F62</f>
        <v>0</v>
      </c>
      <c r="G10" s="100">
        <f>BCF!G62</f>
        <v>307911.17279999994</v>
      </c>
      <c r="H10" s="102">
        <f>BCF!H62</f>
        <v>0</v>
      </c>
      <c r="I10" s="100">
        <f>BCF!I62</f>
        <v>307911.17279999994</v>
      </c>
      <c r="J10" s="102">
        <f>BCF!J62</f>
        <v>0</v>
      </c>
      <c r="K10" s="100">
        <f>BCF!K62</f>
        <v>307911.17279999994</v>
      </c>
      <c r="L10" s="101">
        <f>BCF!P62</f>
        <v>391255.55039999995</v>
      </c>
      <c r="M10" s="101">
        <f>BCF!Q62</f>
        <v>391255.55039999995</v>
      </c>
      <c r="N10" s="101">
        <f>BCF!R62</f>
        <v>391255.55039999995</v>
      </c>
      <c r="O10" s="101">
        <f>BCF!S62</f>
        <v>391255.55039999995</v>
      </c>
      <c r="P10" s="101">
        <f>BCF!T62</f>
        <v>391255.55039999995</v>
      </c>
    </row>
    <row r="11" spans="1:16" ht="15.75" thickBot="1" x14ac:dyDescent="0.3">
      <c r="A11" s="87" t="s">
        <v>35</v>
      </c>
      <c r="B11" s="102">
        <f>'ESRP &amp; PRF'!B62</f>
        <v>1049236.9806185821</v>
      </c>
      <c r="C11" s="100">
        <f>'ESRP &amp; PRF'!C62</f>
        <v>738523.79039999994</v>
      </c>
      <c r="D11" s="102">
        <f>'ESRP &amp; PRF'!D62</f>
        <v>0</v>
      </c>
      <c r="E11" s="102">
        <f>'ESRP &amp; PRF'!E62</f>
        <v>738523.79039999994</v>
      </c>
      <c r="F11" s="102">
        <f>'ESRP &amp; PRF'!F62</f>
        <v>0</v>
      </c>
      <c r="G11" s="102">
        <f>'ESRP &amp; PRF'!G62</f>
        <v>738523.79039999994</v>
      </c>
      <c r="H11" s="102">
        <f>'ESRP &amp; PRF'!H62</f>
        <v>0</v>
      </c>
      <c r="I11" s="102">
        <f>'ESRP &amp; PRF'!I62</f>
        <v>738523.79039999994</v>
      </c>
      <c r="J11" s="102">
        <f>'ESRP &amp; PRF'!J62</f>
        <v>0</v>
      </c>
      <c r="K11" s="102">
        <f>'ESRP &amp; PRF'!K62</f>
        <v>738523.79039999994</v>
      </c>
      <c r="L11" s="103">
        <f>'ESRP &amp; PRF'!P62</f>
        <v>981611.5584000001</v>
      </c>
      <c r="M11" s="103">
        <f>'ESRP &amp; PRF'!Q62</f>
        <v>981611.5584000001</v>
      </c>
      <c r="N11" s="103">
        <f>'ESRP &amp; PRF'!R62</f>
        <v>981611.5584000001</v>
      </c>
      <c r="O11" s="103">
        <f>'ESRP &amp; PRF'!S62</f>
        <v>981611.5584000001</v>
      </c>
      <c r="P11" s="103">
        <f>'ESRP &amp; PRF'!T62</f>
        <v>981611.5584000001</v>
      </c>
    </row>
    <row r="12" spans="1:16" x14ac:dyDescent="0.25">
      <c r="A12" s="82" t="s">
        <v>39</v>
      </c>
      <c r="B12" s="102">
        <f>'ECRF &amp; LVF'!B62</f>
        <v>267482.74</v>
      </c>
      <c r="C12" s="100">
        <f>'ECRF &amp; LVF'!C62</f>
        <v>206045.8224</v>
      </c>
      <c r="D12" s="102">
        <f>'ECRF &amp; LVF'!D62</f>
        <v>0</v>
      </c>
      <c r="E12" s="100">
        <f>'ECRF &amp; LVF'!E62</f>
        <v>206045.8224</v>
      </c>
      <c r="F12" s="102">
        <f>'ECRF &amp; LVF'!F62</f>
        <v>0</v>
      </c>
      <c r="G12" s="100">
        <f>'ECRF &amp; LVF'!G62</f>
        <v>206045.8224</v>
      </c>
      <c r="H12" s="102">
        <f>'ECRF &amp; LVF'!H62</f>
        <v>0</v>
      </c>
      <c r="I12" s="100">
        <f>'ECRF &amp; LVF'!I62</f>
        <v>206045.8224</v>
      </c>
      <c r="J12" s="102">
        <f>'ECRF &amp; LVF'!J62</f>
        <v>0</v>
      </c>
      <c r="K12" s="100">
        <f>'ECRF &amp; LVF'!K62</f>
        <v>206045.8224</v>
      </c>
      <c r="L12" s="101">
        <f>'ECRF &amp; LVF'!P62</f>
        <v>263923.86239999998</v>
      </c>
      <c r="M12" s="101">
        <f>'ECRF &amp; LVF'!Q62</f>
        <v>263923.86239999998</v>
      </c>
      <c r="N12" s="101">
        <f>'ECRF &amp; LVF'!R62</f>
        <v>263923.86239999998</v>
      </c>
      <c r="O12" s="101">
        <f>'ECRF &amp; LVF'!S62</f>
        <v>263923.86239999998</v>
      </c>
      <c r="P12" s="101">
        <f>'ECRF &amp; LVF'!T62</f>
        <v>263923.86239999998</v>
      </c>
    </row>
    <row r="13" spans="1:16" x14ac:dyDescent="0.25">
      <c r="A13" s="84" t="s">
        <v>24</v>
      </c>
      <c r="B13" s="104">
        <f>SI!B62</f>
        <v>66870.720000000001</v>
      </c>
      <c r="C13" s="104">
        <f>SI!C62</f>
        <v>53247.796800000004</v>
      </c>
      <c r="D13" s="104">
        <f>SI!D62</f>
        <v>0</v>
      </c>
      <c r="E13" s="104">
        <f>SI!E62</f>
        <v>53247.796800000004</v>
      </c>
      <c r="F13" s="104">
        <f>SI!F62</f>
        <v>0</v>
      </c>
      <c r="G13" s="104">
        <f>SI!G62</f>
        <v>53247.796800000004</v>
      </c>
      <c r="H13" s="104">
        <f>SI!H62</f>
        <v>0</v>
      </c>
      <c r="I13" s="104">
        <f>SI!I62</f>
        <v>53247.796800000004</v>
      </c>
      <c r="J13" s="104">
        <f>SI!J62</f>
        <v>0</v>
      </c>
      <c r="K13" s="104">
        <f>SI!K62</f>
        <v>53247.796800000004</v>
      </c>
      <c r="L13" s="105">
        <f>SI!P62</f>
        <v>67138.526400000002</v>
      </c>
      <c r="M13" s="105">
        <f>SI!Q62</f>
        <v>67138.526400000002</v>
      </c>
      <c r="N13" s="105">
        <f>SI!R62</f>
        <v>67138.526400000002</v>
      </c>
      <c r="O13" s="105">
        <f>SI!S62</f>
        <v>67138.526400000002</v>
      </c>
      <c r="P13" s="105">
        <f>SI!T62</f>
        <v>67138.526400000002</v>
      </c>
    </row>
    <row r="14" spans="1:16" x14ac:dyDescent="0.25">
      <c r="A14" s="85" t="s">
        <v>25</v>
      </c>
      <c r="B14" s="104">
        <f>LDB!B62</f>
        <v>240645.6</v>
      </c>
      <c r="C14" s="104">
        <f>LDB!C62</f>
        <v>143537.5392</v>
      </c>
      <c r="D14" s="104">
        <f>LDB!D62</f>
        <v>0</v>
      </c>
      <c r="E14" s="104">
        <f>LDB!E62</f>
        <v>143537.5392</v>
      </c>
      <c r="F14" s="104">
        <f>LDB!F62</f>
        <v>0</v>
      </c>
      <c r="G14" s="104">
        <f>LDB!G62</f>
        <v>143537.5392</v>
      </c>
      <c r="H14" s="104">
        <f>LDB!H62</f>
        <v>0</v>
      </c>
      <c r="I14" s="104">
        <f>LDB!I62</f>
        <v>143537.5392</v>
      </c>
      <c r="J14" s="104">
        <f>LDB!J62</f>
        <v>0</v>
      </c>
      <c r="K14" s="104">
        <f>LDB!K62</f>
        <v>143537.5392</v>
      </c>
      <c r="L14" s="105">
        <f>LDB!P62</f>
        <v>196785.33600000004</v>
      </c>
      <c r="M14" s="105">
        <f>LDB!Q62</f>
        <v>196785.33600000004</v>
      </c>
      <c r="N14" s="105">
        <f>LDB!R62</f>
        <v>196785.33600000004</v>
      </c>
      <c r="O14" s="105">
        <f>LDB!S62</f>
        <v>196785.33600000004</v>
      </c>
      <c r="P14" s="105">
        <f>LDB!T62</f>
        <v>196785.33600000004</v>
      </c>
    </row>
    <row r="15" spans="1:16" ht="15.75" thickBot="1" x14ac:dyDescent="0.3">
      <c r="A15" s="86" t="s">
        <v>30</v>
      </c>
      <c r="B15" s="106">
        <f>MISC!B62</f>
        <v>0</v>
      </c>
      <c r="C15" s="106">
        <f>MISC!C62</f>
        <v>260215.64063999997</v>
      </c>
      <c r="D15" s="106">
        <f>MISC!D62</f>
        <v>0</v>
      </c>
      <c r="E15" s="106">
        <f>MISC!E62</f>
        <v>260215.64063999997</v>
      </c>
      <c r="F15" s="106">
        <f>MISC!F62</f>
        <v>0</v>
      </c>
      <c r="G15" s="106">
        <f>MISC!G62</f>
        <v>260215.64063999997</v>
      </c>
      <c r="H15" s="106">
        <f>MISC!H62</f>
        <v>0</v>
      </c>
      <c r="I15" s="106">
        <f>MISC!I62</f>
        <v>260215.64063999997</v>
      </c>
      <c r="J15" s="106">
        <f>MISC!J62</f>
        <v>0</v>
      </c>
      <c r="K15" s="106">
        <f>MISC!K62</f>
        <v>260215.64063999997</v>
      </c>
      <c r="L15" s="107">
        <f>MISC!P62</f>
        <v>265419.95345279999</v>
      </c>
      <c r="M15" s="107">
        <f>MISC!Q62</f>
        <v>265419.95345279999</v>
      </c>
      <c r="N15" s="107">
        <f>MISC!R62</f>
        <v>265419.95345279999</v>
      </c>
      <c r="O15" s="107">
        <f>MISC!S62</f>
        <v>265419.95345279999</v>
      </c>
      <c r="P15" s="107">
        <f>MISC!T62</f>
        <v>265419.95345279999</v>
      </c>
    </row>
    <row r="16" spans="1:16" ht="15.75" thickBot="1" x14ac:dyDescent="0.3">
      <c r="A16" s="14" t="s">
        <v>8</v>
      </c>
      <c r="B16" s="108">
        <f>SUM(B8:B15)</f>
        <v>2261849.5668163719</v>
      </c>
      <c r="C16" s="108">
        <f>SUM(C8:C15)</f>
        <v>2140395.217928811</v>
      </c>
      <c r="D16" s="108">
        <f t="shared" ref="D16:O16" si="0">SUM(D8:D15)</f>
        <v>0</v>
      </c>
      <c r="E16" s="108">
        <f>SUM(E8:E15)</f>
        <v>2140395.217928811</v>
      </c>
      <c r="F16" s="108">
        <f t="shared" si="0"/>
        <v>0</v>
      </c>
      <c r="G16" s="108">
        <f>SUM(G8:G15)</f>
        <v>2140395.217928811</v>
      </c>
      <c r="H16" s="108">
        <f t="shared" si="0"/>
        <v>0</v>
      </c>
      <c r="I16" s="108">
        <f>SUM(I8:I15)</f>
        <v>2140395.217928811</v>
      </c>
      <c r="J16" s="108">
        <f t="shared" si="0"/>
        <v>0</v>
      </c>
      <c r="K16" s="108">
        <f t="shared" si="0"/>
        <v>2140395.217928811</v>
      </c>
      <c r="L16" s="108">
        <f t="shared" si="0"/>
        <v>2685049.6175733302</v>
      </c>
      <c r="M16" s="108">
        <f t="shared" si="0"/>
        <v>2685049.6175733302</v>
      </c>
      <c r="N16" s="108">
        <f t="shared" si="0"/>
        <v>2685049.6175733302</v>
      </c>
      <c r="O16" s="108">
        <f t="shared" si="0"/>
        <v>2685049.6175733302</v>
      </c>
      <c r="P16" s="108">
        <f>SUM(P8:P15)</f>
        <v>2685049.6175733302</v>
      </c>
    </row>
    <row r="17" spans="1:16" ht="15.75" thickBot="1" x14ac:dyDescent="0.3">
      <c r="B17" s="78"/>
      <c r="C17" s="78"/>
      <c r="D17" s="78"/>
      <c r="E17" s="78"/>
      <c r="F17" s="78"/>
      <c r="G17" s="78"/>
      <c r="H17" s="78"/>
      <c r="I17" s="78"/>
      <c r="J17" s="78"/>
      <c r="K17" s="78"/>
      <c r="L17" s="80"/>
      <c r="M17" s="80"/>
      <c r="N17" s="80"/>
      <c r="O17" s="80"/>
      <c r="P17" s="80"/>
    </row>
    <row r="18" spans="1:16" s="4" customFormat="1" ht="15.75" thickBot="1" x14ac:dyDescent="0.3">
      <c r="A18" s="15" t="s">
        <v>31</v>
      </c>
      <c r="B18" s="308" t="s">
        <v>11</v>
      </c>
      <c r="C18" s="305"/>
      <c r="D18" s="305" t="s">
        <v>12</v>
      </c>
      <c r="E18" s="305"/>
      <c r="F18" s="305" t="s">
        <v>13</v>
      </c>
      <c r="G18" s="305"/>
      <c r="H18" s="305" t="s">
        <v>14</v>
      </c>
      <c r="I18" s="305"/>
      <c r="J18" s="305" t="s">
        <v>15</v>
      </c>
      <c r="K18" s="305"/>
      <c r="L18" s="118" t="s">
        <v>54</v>
      </c>
      <c r="M18" s="118" t="s">
        <v>55</v>
      </c>
      <c r="N18" s="118" t="s">
        <v>56</v>
      </c>
      <c r="O18" s="118" t="s">
        <v>57</v>
      </c>
      <c r="P18" s="118" t="s">
        <v>58</v>
      </c>
    </row>
    <row r="19" spans="1:16" ht="15.75" thickBot="1" x14ac:dyDescent="0.3">
      <c r="A19" s="96" t="s">
        <v>16</v>
      </c>
      <c r="B19" s="306">
        <f>B16+C16</f>
        <v>4402244.7847451828</v>
      </c>
      <c r="C19" s="306"/>
      <c r="D19" s="306">
        <f>D16+E16</f>
        <v>2140395.217928811</v>
      </c>
      <c r="E19" s="306"/>
      <c r="F19" s="306">
        <f>F16+G16</f>
        <v>2140395.217928811</v>
      </c>
      <c r="G19" s="306"/>
      <c r="H19" s="306">
        <f>H16+I16</f>
        <v>2140395.217928811</v>
      </c>
      <c r="I19" s="306"/>
      <c r="J19" s="306">
        <f>J16+K16</f>
        <v>2140395.217928811</v>
      </c>
      <c r="K19" s="307"/>
      <c r="L19" s="281">
        <f>L16</f>
        <v>2685049.6175733302</v>
      </c>
      <c r="M19" s="281">
        <f t="shared" ref="M19:P19" si="1">M16</f>
        <v>2685049.6175733302</v>
      </c>
      <c r="N19" s="281">
        <f t="shared" si="1"/>
        <v>2685049.6175733302</v>
      </c>
      <c r="O19" s="281">
        <f t="shared" si="1"/>
        <v>2685049.6175733302</v>
      </c>
      <c r="P19" s="281">
        <f t="shared" si="1"/>
        <v>2685049.6175733302</v>
      </c>
    </row>
    <row r="20" spans="1:16" ht="15.75" thickBot="1" x14ac:dyDescent="0.3">
      <c r="A20" s="95" t="s">
        <v>47</v>
      </c>
      <c r="B20" s="321">
        <f>SUM(B19:K19)</f>
        <v>12963825.656460427</v>
      </c>
      <c r="C20" s="322"/>
      <c r="D20" s="282"/>
      <c r="E20" s="282"/>
      <c r="F20" s="282"/>
      <c r="G20" s="47"/>
      <c r="H20" s="47"/>
      <c r="I20" s="47"/>
      <c r="J20" s="47"/>
      <c r="K20" s="47"/>
      <c r="L20" s="47"/>
      <c r="M20" s="47"/>
      <c r="N20" s="47"/>
      <c r="O20" s="47"/>
      <c r="P20" s="47"/>
    </row>
    <row r="21" spans="1:16" ht="15.75" thickBot="1" x14ac:dyDescent="0.3">
      <c r="A21" s="96" t="s">
        <v>48</v>
      </c>
      <c r="B21" s="323">
        <f>SUM(B19:L19)</f>
        <v>15648875.274033757</v>
      </c>
      <c r="C21" s="324"/>
      <c r="D21" s="282"/>
      <c r="E21" s="282"/>
      <c r="F21" s="282"/>
      <c r="G21" s="47"/>
      <c r="H21" s="47"/>
      <c r="I21" s="47"/>
      <c r="J21" s="47"/>
      <c r="K21" s="47"/>
      <c r="L21" s="47"/>
      <c r="M21" s="47"/>
      <c r="N21" s="47"/>
      <c r="O21" s="47"/>
      <c r="P21" s="47"/>
    </row>
    <row r="22" spans="1:16" ht="15.75" thickBot="1" x14ac:dyDescent="0.3">
      <c r="A22" s="95" t="s">
        <v>67</v>
      </c>
      <c r="B22" s="321">
        <f>SUM(B19:M19)</f>
        <v>18333924.891607087</v>
      </c>
      <c r="C22" s="322"/>
      <c r="D22" s="282"/>
      <c r="E22" s="282"/>
      <c r="F22" s="282"/>
      <c r="G22" s="47"/>
      <c r="H22" s="47"/>
      <c r="I22" s="47"/>
      <c r="J22" s="47"/>
      <c r="K22" s="47"/>
      <c r="L22" s="47"/>
      <c r="M22" s="47"/>
      <c r="N22" s="47"/>
      <c r="O22" s="47"/>
      <c r="P22" s="47"/>
    </row>
    <row r="23" spans="1:16" ht="15.75" thickBot="1" x14ac:dyDescent="0.3">
      <c r="A23" s="96" t="s">
        <v>68</v>
      </c>
      <c r="B23" s="323">
        <f>SUM(B19:N19)</f>
        <v>21018974.509180419</v>
      </c>
      <c r="C23" s="324"/>
      <c r="D23" s="47"/>
      <c r="E23" s="47"/>
      <c r="F23" s="47"/>
      <c r="G23" s="47"/>
      <c r="H23" s="47"/>
      <c r="I23" s="47"/>
      <c r="J23" s="47"/>
      <c r="K23" s="47"/>
      <c r="L23" s="47"/>
      <c r="M23" s="47"/>
      <c r="N23" s="47"/>
      <c r="O23" s="47"/>
      <c r="P23" s="47"/>
    </row>
    <row r="24" spans="1:16" ht="15.75" thickBot="1" x14ac:dyDescent="0.3">
      <c r="A24" s="95" t="s">
        <v>69</v>
      </c>
      <c r="B24" s="321">
        <f>SUM(B19:O19)</f>
        <v>23704024.126753747</v>
      </c>
      <c r="C24" s="322"/>
      <c r="D24" s="47"/>
      <c r="E24" s="47"/>
      <c r="F24" s="47"/>
      <c r="G24" s="47"/>
      <c r="H24" s="47"/>
      <c r="I24" s="47"/>
      <c r="J24" s="47"/>
      <c r="K24" s="47"/>
      <c r="L24" s="47"/>
      <c r="M24" s="47"/>
      <c r="N24" s="47"/>
      <c r="O24" s="47"/>
      <c r="P24" s="47"/>
    </row>
    <row r="25" spans="1:16" ht="15.75" thickBot="1" x14ac:dyDescent="0.3">
      <c r="A25" s="96" t="s">
        <v>70</v>
      </c>
      <c r="B25" s="323">
        <f>SUM(B19:P19)</f>
        <v>26389073.744327076</v>
      </c>
      <c r="C25" s="324"/>
      <c r="D25" s="47"/>
      <c r="E25" s="47"/>
      <c r="F25" s="47"/>
      <c r="G25" s="47"/>
      <c r="H25" s="47"/>
      <c r="I25" s="47"/>
      <c r="J25" s="47"/>
      <c r="K25" s="47"/>
      <c r="L25" s="47"/>
      <c r="M25" s="47"/>
      <c r="N25" s="47"/>
      <c r="O25" s="47"/>
      <c r="P25" s="47"/>
    </row>
    <row r="26" spans="1:16" x14ac:dyDescent="0.25">
      <c r="B26" s="47"/>
      <c r="C26" s="47"/>
      <c r="D26" s="47"/>
      <c r="E26" s="47"/>
      <c r="F26" s="47"/>
      <c r="G26" s="47"/>
      <c r="H26" s="47"/>
      <c r="I26" s="47"/>
      <c r="J26" s="47"/>
      <c r="K26" s="47"/>
      <c r="L26" s="47"/>
      <c r="M26" s="47"/>
      <c r="N26" s="47"/>
      <c r="O26" s="47"/>
      <c r="P26" s="47"/>
    </row>
    <row r="27" spans="1:16" ht="15.75" x14ac:dyDescent="0.25">
      <c r="C27" s="117"/>
      <c r="D27" s="117"/>
      <c r="E27" s="117"/>
      <c r="F27" s="117"/>
      <c r="G27" s="114"/>
      <c r="H27" s="114"/>
    </row>
    <row r="28" spans="1:16" x14ac:dyDescent="0.25">
      <c r="A28" s="26"/>
      <c r="B28" s="27"/>
      <c r="C28" s="320"/>
      <c r="D28" s="320"/>
      <c r="E28" s="320"/>
      <c r="F28" s="320"/>
      <c r="G28" s="115"/>
      <c r="H28" s="115"/>
    </row>
    <row r="29" spans="1:16" ht="15.75" thickBot="1" x14ac:dyDescent="0.3">
      <c r="C29" s="116"/>
      <c r="D29" s="116"/>
      <c r="E29" s="116"/>
      <c r="F29" s="116"/>
      <c r="G29" s="116"/>
      <c r="H29" s="116"/>
    </row>
    <row r="30" spans="1:16" ht="15.75" thickBot="1" x14ac:dyDescent="0.3">
      <c r="A30" s="69" t="s">
        <v>79</v>
      </c>
      <c r="B30" s="62"/>
      <c r="D30" s="73"/>
      <c r="E30" s="50"/>
    </row>
    <row r="31" spans="1:16" ht="15.75" thickBot="1" x14ac:dyDescent="0.3">
      <c r="A31" s="70"/>
      <c r="B31" s="97" t="s">
        <v>89</v>
      </c>
      <c r="D31" s="74"/>
      <c r="E31" s="51"/>
    </row>
    <row r="32" spans="1:16" ht="15.75" thickBot="1" x14ac:dyDescent="0.3">
      <c r="A32" s="71" t="s">
        <v>158</v>
      </c>
      <c r="B32" s="98">
        <v>259183</v>
      </c>
      <c r="D32" s="74"/>
      <c r="E32" s="51"/>
    </row>
    <row r="33" spans="1:5" ht="15.75" thickBot="1" x14ac:dyDescent="0.3">
      <c r="A33" s="71" t="s">
        <v>159</v>
      </c>
      <c r="B33" s="98">
        <v>512126</v>
      </c>
      <c r="D33" s="74"/>
      <c r="E33" s="51"/>
    </row>
    <row r="34" spans="1:5" ht="15.75" thickBot="1" x14ac:dyDescent="0.3">
      <c r="A34" s="71" t="s">
        <v>92</v>
      </c>
      <c r="B34" s="98">
        <v>772006</v>
      </c>
      <c r="D34" s="74"/>
      <c r="E34" s="51"/>
    </row>
    <row r="35" spans="1:5" ht="15.75" thickBot="1" x14ac:dyDescent="0.3">
      <c r="A35" s="71" t="s">
        <v>93</v>
      </c>
      <c r="B35" s="98">
        <v>28227</v>
      </c>
      <c r="D35" s="74"/>
      <c r="E35" s="51"/>
    </row>
    <row r="36" spans="1:5" ht="15.75" thickBot="1" x14ac:dyDescent="0.3">
      <c r="A36" s="71" t="s">
        <v>94</v>
      </c>
      <c r="B36" s="98">
        <v>180423</v>
      </c>
      <c r="D36" s="74"/>
      <c r="E36" s="51"/>
    </row>
    <row r="37" spans="1:5" ht="15.75" thickBot="1" x14ac:dyDescent="0.3">
      <c r="A37" s="71" t="s">
        <v>95</v>
      </c>
      <c r="B37" s="98">
        <v>114203</v>
      </c>
      <c r="D37" s="74"/>
      <c r="E37" s="51"/>
    </row>
    <row r="38" spans="1:5" ht="15.75" thickBot="1" x14ac:dyDescent="0.3">
      <c r="A38" s="71" t="s">
        <v>96</v>
      </c>
      <c r="B38" s="98">
        <v>63100</v>
      </c>
      <c r="D38" s="75"/>
      <c r="E38" s="76"/>
    </row>
    <row r="39" spans="1:5" ht="15.75" thickBot="1" x14ac:dyDescent="0.3">
      <c r="A39" s="72" t="s">
        <v>80</v>
      </c>
      <c r="B39" s="99">
        <f>SUM(B32:B38)</f>
        <v>1929268</v>
      </c>
      <c r="D39" s="50"/>
      <c r="E39" s="50"/>
    </row>
  </sheetData>
  <sheetProtection password="D918" sheet="1" selectLockedCells="1"/>
  <mergeCells count="27">
    <mergeCell ref="C28:F28"/>
    <mergeCell ref="B20:C20"/>
    <mergeCell ref="B21:C21"/>
    <mergeCell ref="B22:C22"/>
    <mergeCell ref="B23:C23"/>
    <mergeCell ref="B24:C24"/>
    <mergeCell ref="B25:C25"/>
    <mergeCell ref="L5:P5"/>
    <mergeCell ref="B2:H2"/>
    <mergeCell ref="B3:H3"/>
    <mergeCell ref="J6:K6"/>
    <mergeCell ref="F18:G18"/>
    <mergeCell ref="B5:K5"/>
    <mergeCell ref="B6:C6"/>
    <mergeCell ref="D6:E6"/>
    <mergeCell ref="F6:G6"/>
    <mergeCell ref="H6:I6"/>
    <mergeCell ref="A5:A7"/>
    <mergeCell ref="J18:K18"/>
    <mergeCell ref="J19:K19"/>
    <mergeCell ref="H18:I18"/>
    <mergeCell ref="H19:I19"/>
    <mergeCell ref="F19:G19"/>
    <mergeCell ref="D18:E18"/>
    <mergeCell ref="D19:E19"/>
    <mergeCell ref="B18:C18"/>
    <mergeCell ref="B19:C19"/>
  </mergeCells>
  <printOptions gridLines="1"/>
  <pageMargins left="0.25" right="0.25" top="0.75" bottom="0.75" header="0.3" footer="0.3"/>
  <pageSetup paperSize="5" scale="60" fitToHeight="0" orientation="landscape" r:id="rId1"/>
  <headerFooter>
    <oddHeader xml:space="preserve">&amp;C&amp;"-,Bold"&amp;16 6264 Z1 BAFO Cost Proposal Option C </oddHeader>
    <oddFooter>&amp;L&amp;A&amp;C&amp;P&amp;R&amp;D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U33"/>
  <sheetViews>
    <sheetView workbookViewId="0">
      <selection activeCell="A11" sqref="A9:A11"/>
    </sheetView>
  </sheetViews>
  <sheetFormatPr defaultRowHeight="15" x14ac:dyDescent="0.25"/>
  <cols>
    <col min="1" max="1" width="35.5703125" customWidth="1"/>
    <col min="2" max="21" width="9.7109375" customWidth="1"/>
  </cols>
  <sheetData>
    <row r="1" spans="1:21" ht="15.75" thickBot="1" x14ac:dyDescent="0.3"/>
    <row r="2" spans="1:21" x14ac:dyDescent="0.25">
      <c r="A2" s="2" t="s">
        <v>23</v>
      </c>
      <c r="B2" s="325" t="str">
        <f>Summary!B2</f>
        <v>Hamilton NG911, Inc.</v>
      </c>
      <c r="C2" s="326"/>
      <c r="D2" s="326"/>
      <c r="E2" s="326"/>
      <c r="F2" s="326"/>
      <c r="G2" s="326"/>
      <c r="H2" s="327"/>
    </row>
    <row r="3" spans="1:21" ht="15.75" thickBot="1" x14ac:dyDescent="0.3">
      <c r="A3" s="3" t="s">
        <v>9</v>
      </c>
      <c r="B3" s="328">
        <f>Summary!B3</f>
        <v>44082</v>
      </c>
      <c r="C3" s="329"/>
      <c r="D3" s="329"/>
      <c r="E3" s="329"/>
      <c r="F3" s="329"/>
      <c r="G3" s="329"/>
      <c r="H3" s="330"/>
    </row>
    <row r="5" spans="1:21" ht="15.75" thickBot="1" x14ac:dyDescent="0.3"/>
    <row r="6" spans="1:21" ht="15.75" thickBot="1" x14ac:dyDescent="0.3">
      <c r="B6" s="333" t="s">
        <v>19</v>
      </c>
      <c r="C6" s="335"/>
      <c r="D6" s="335"/>
      <c r="E6" s="335"/>
      <c r="F6" s="335"/>
      <c r="G6" s="335"/>
      <c r="H6" s="335"/>
      <c r="I6" s="335"/>
      <c r="J6" s="335"/>
      <c r="K6" s="334"/>
      <c r="L6" s="333" t="s">
        <v>29</v>
      </c>
      <c r="M6" s="335"/>
      <c r="N6" s="335"/>
      <c r="O6" s="335"/>
      <c r="P6" s="335"/>
      <c r="Q6" s="335"/>
      <c r="R6" s="335"/>
      <c r="S6" s="335"/>
      <c r="T6" s="335"/>
      <c r="U6" s="334"/>
    </row>
    <row r="7" spans="1:21" ht="15.75" thickBot="1" x14ac:dyDescent="0.3">
      <c r="A7" s="331" t="s">
        <v>45</v>
      </c>
      <c r="B7" s="333" t="s">
        <v>3</v>
      </c>
      <c r="C7" s="334"/>
      <c r="D7" s="333" t="s">
        <v>4</v>
      </c>
      <c r="E7" s="334"/>
      <c r="F7" s="333" t="s">
        <v>5</v>
      </c>
      <c r="G7" s="334"/>
      <c r="H7" s="333" t="s">
        <v>6</v>
      </c>
      <c r="I7" s="334"/>
      <c r="J7" s="333" t="s">
        <v>7</v>
      </c>
      <c r="K7" s="334"/>
      <c r="L7" s="333" t="s">
        <v>49</v>
      </c>
      <c r="M7" s="334"/>
      <c r="N7" s="333" t="s">
        <v>50</v>
      </c>
      <c r="O7" s="334"/>
      <c r="P7" s="333" t="s">
        <v>51</v>
      </c>
      <c r="Q7" s="334"/>
      <c r="R7" s="333" t="s">
        <v>52</v>
      </c>
      <c r="S7" s="334"/>
      <c r="T7" s="333" t="s">
        <v>53</v>
      </c>
      <c r="U7" s="334"/>
    </row>
    <row r="8" spans="1:21" ht="15.75" thickBot="1" x14ac:dyDescent="0.3">
      <c r="A8" s="332"/>
      <c r="B8" s="1" t="s">
        <v>2</v>
      </c>
      <c r="C8" s="1" t="s">
        <v>17</v>
      </c>
      <c r="D8" s="1" t="s">
        <v>2</v>
      </c>
      <c r="E8" s="1" t="s">
        <v>17</v>
      </c>
      <c r="F8" s="1" t="s">
        <v>2</v>
      </c>
      <c r="G8" s="1" t="s">
        <v>17</v>
      </c>
      <c r="H8" s="1" t="s">
        <v>2</v>
      </c>
      <c r="I8" s="1" t="s">
        <v>17</v>
      </c>
      <c r="J8" s="1" t="s">
        <v>2</v>
      </c>
      <c r="K8" s="1" t="s">
        <v>17</v>
      </c>
      <c r="L8" s="1" t="s">
        <v>2</v>
      </c>
      <c r="M8" s="1" t="s">
        <v>17</v>
      </c>
      <c r="N8" s="1" t="s">
        <v>2</v>
      </c>
      <c r="O8" s="1" t="s">
        <v>17</v>
      </c>
      <c r="P8" s="1" t="s">
        <v>2</v>
      </c>
      <c r="Q8" s="1" t="s">
        <v>17</v>
      </c>
      <c r="R8" s="1" t="s">
        <v>2</v>
      </c>
      <c r="S8" s="1" t="s">
        <v>17</v>
      </c>
      <c r="T8" s="1" t="s">
        <v>2</v>
      </c>
      <c r="U8" s="1" t="s">
        <v>17</v>
      </c>
    </row>
    <row r="9" spans="1:21" x14ac:dyDescent="0.25">
      <c r="A9" s="10" t="s">
        <v>34</v>
      </c>
      <c r="B9" s="18"/>
      <c r="C9" s="30"/>
      <c r="D9" s="18"/>
      <c r="E9" s="35"/>
      <c r="F9" s="22"/>
      <c r="G9" s="39"/>
      <c r="H9" s="18"/>
      <c r="I9" s="35"/>
      <c r="J9" s="22"/>
      <c r="K9" s="35"/>
      <c r="L9" s="18"/>
      <c r="M9" s="30"/>
      <c r="N9" s="18"/>
      <c r="O9" s="30"/>
      <c r="P9" s="22"/>
      <c r="Q9" s="30"/>
      <c r="R9" s="18"/>
      <c r="S9" s="30"/>
      <c r="T9" s="22"/>
      <c r="U9" s="30"/>
    </row>
    <row r="10" spans="1:21" x14ac:dyDescent="0.25">
      <c r="A10" s="10" t="s">
        <v>34</v>
      </c>
      <c r="B10" s="19"/>
      <c r="C10" s="31"/>
      <c r="D10" s="19"/>
      <c r="E10" s="36"/>
      <c r="F10" s="23"/>
      <c r="G10" s="39"/>
      <c r="H10" s="19"/>
      <c r="I10" s="36"/>
      <c r="J10" s="23"/>
      <c r="K10" s="36"/>
      <c r="L10" s="19"/>
      <c r="M10" s="31"/>
      <c r="N10" s="19"/>
      <c r="O10" s="31"/>
      <c r="P10" s="23"/>
      <c r="Q10" s="31"/>
      <c r="R10" s="19"/>
      <c r="S10" s="31"/>
      <c r="T10" s="23"/>
      <c r="U10" s="31"/>
    </row>
    <row r="11" spans="1:21" x14ac:dyDescent="0.25">
      <c r="A11" s="10" t="s">
        <v>34</v>
      </c>
      <c r="B11" s="19"/>
      <c r="C11" s="31"/>
      <c r="D11" s="19"/>
      <c r="E11" s="36"/>
      <c r="F11" s="23"/>
      <c r="G11" s="40"/>
      <c r="H11" s="19"/>
      <c r="I11" s="36"/>
      <c r="J11" s="23"/>
      <c r="K11" s="36"/>
      <c r="L11" s="19"/>
      <c r="M11" s="31"/>
      <c r="N11" s="19"/>
      <c r="O11" s="31"/>
      <c r="P11" s="23"/>
      <c r="Q11" s="31"/>
      <c r="R11" s="19"/>
      <c r="S11" s="31"/>
      <c r="T11" s="23"/>
      <c r="U11" s="31"/>
    </row>
    <row r="12" spans="1:21" x14ac:dyDescent="0.25">
      <c r="A12" s="10" t="s">
        <v>34</v>
      </c>
      <c r="B12" s="20"/>
      <c r="C12" s="32"/>
      <c r="D12" s="20"/>
      <c r="E12" s="37"/>
      <c r="F12" s="24"/>
      <c r="G12" s="41"/>
      <c r="H12" s="20"/>
      <c r="I12" s="37"/>
      <c r="J12" s="24"/>
      <c r="K12" s="37"/>
      <c r="L12" s="20"/>
      <c r="M12" s="32"/>
      <c r="N12" s="20"/>
      <c r="O12" s="37"/>
      <c r="P12" s="24"/>
      <c r="Q12" s="41"/>
      <c r="R12" s="20"/>
      <c r="S12" s="37"/>
      <c r="T12" s="24"/>
      <c r="U12" s="37"/>
    </row>
    <row r="13" spans="1:21" x14ac:dyDescent="0.25">
      <c r="A13" s="10" t="s">
        <v>34</v>
      </c>
      <c r="B13" s="20"/>
      <c r="C13" s="32"/>
      <c r="D13" s="20"/>
      <c r="E13" s="37"/>
      <c r="F13" s="24"/>
      <c r="G13" s="41"/>
      <c r="H13" s="20"/>
      <c r="I13" s="37"/>
      <c r="J13" s="24"/>
      <c r="K13" s="37"/>
      <c r="L13" s="20"/>
      <c r="M13" s="32"/>
      <c r="N13" s="20"/>
      <c r="O13" s="37"/>
      <c r="P13" s="24"/>
      <c r="Q13" s="41"/>
      <c r="R13" s="20"/>
      <c r="S13" s="37"/>
      <c r="T13" s="24"/>
      <c r="U13" s="37"/>
    </row>
    <row r="14" spans="1:21" x14ac:dyDescent="0.25">
      <c r="A14" s="10" t="s">
        <v>34</v>
      </c>
      <c r="B14" s="20"/>
      <c r="C14" s="32"/>
      <c r="D14" s="20"/>
      <c r="E14" s="37"/>
      <c r="F14" s="24"/>
      <c r="G14" s="41"/>
      <c r="H14" s="20"/>
      <c r="I14" s="37"/>
      <c r="J14" s="24"/>
      <c r="K14" s="37"/>
      <c r="L14" s="20"/>
      <c r="M14" s="32"/>
      <c r="N14" s="20"/>
      <c r="O14" s="37"/>
      <c r="P14" s="24"/>
      <c r="Q14" s="41"/>
      <c r="R14" s="20"/>
      <c r="S14" s="37"/>
      <c r="T14" s="24"/>
      <c r="U14" s="37"/>
    </row>
    <row r="15" spans="1:21" x14ac:dyDescent="0.25">
      <c r="A15" s="10" t="s">
        <v>34</v>
      </c>
      <c r="B15" s="20"/>
      <c r="C15" s="32"/>
      <c r="D15" s="20"/>
      <c r="E15" s="37"/>
      <c r="F15" s="24"/>
      <c r="G15" s="41"/>
      <c r="H15" s="20"/>
      <c r="I15" s="37"/>
      <c r="J15" s="24"/>
      <c r="K15" s="37"/>
      <c r="L15" s="20"/>
      <c r="M15" s="32"/>
      <c r="N15" s="20"/>
      <c r="O15" s="37"/>
      <c r="P15" s="24"/>
      <c r="Q15" s="41"/>
      <c r="R15" s="20"/>
      <c r="S15" s="37"/>
      <c r="T15" s="24"/>
      <c r="U15" s="37"/>
    </row>
    <row r="16" spans="1:21" x14ac:dyDescent="0.25">
      <c r="A16" s="10" t="s">
        <v>34</v>
      </c>
      <c r="B16" s="19"/>
      <c r="C16" s="31"/>
      <c r="D16" s="19"/>
      <c r="E16" s="36"/>
      <c r="F16" s="23"/>
      <c r="G16" s="40"/>
      <c r="H16" s="19"/>
      <c r="I16" s="36"/>
      <c r="J16" s="23"/>
      <c r="K16" s="36"/>
      <c r="L16" s="19"/>
      <c r="M16" s="31"/>
      <c r="N16" s="19"/>
      <c r="O16" s="36"/>
      <c r="P16" s="23"/>
      <c r="Q16" s="40"/>
      <c r="R16" s="19"/>
      <c r="S16" s="36"/>
      <c r="T16" s="23"/>
      <c r="U16" s="36"/>
    </row>
    <row r="17" spans="1:21" x14ac:dyDescent="0.25">
      <c r="A17" s="10" t="s">
        <v>34</v>
      </c>
      <c r="B17" s="20"/>
      <c r="C17" s="32"/>
      <c r="D17" s="20"/>
      <c r="E17" s="37"/>
      <c r="F17" s="24"/>
      <c r="G17" s="41"/>
      <c r="H17" s="20"/>
      <c r="I17" s="37"/>
      <c r="J17" s="24"/>
      <c r="K17" s="37"/>
      <c r="L17" s="20"/>
      <c r="M17" s="32"/>
      <c r="N17" s="20"/>
      <c r="O17" s="37"/>
      <c r="P17" s="24"/>
      <c r="Q17" s="41"/>
      <c r="R17" s="20"/>
      <c r="S17" s="37"/>
      <c r="T17" s="24"/>
      <c r="U17" s="37"/>
    </row>
    <row r="18" spans="1:21" x14ac:dyDescent="0.25">
      <c r="A18" s="10" t="s">
        <v>34</v>
      </c>
      <c r="B18" s="20"/>
      <c r="C18" s="32"/>
      <c r="D18" s="20"/>
      <c r="E18" s="37"/>
      <c r="F18" s="24"/>
      <c r="G18" s="41"/>
      <c r="H18" s="20"/>
      <c r="I18" s="37"/>
      <c r="J18" s="24"/>
      <c r="K18" s="37"/>
      <c r="L18" s="20"/>
      <c r="M18" s="32"/>
      <c r="N18" s="20"/>
      <c r="O18" s="37"/>
      <c r="P18" s="24"/>
      <c r="Q18" s="41"/>
      <c r="R18" s="20"/>
      <c r="S18" s="37"/>
      <c r="T18" s="24"/>
      <c r="U18" s="37"/>
    </row>
    <row r="19" spans="1:21" x14ac:dyDescent="0.25">
      <c r="A19" s="10" t="s">
        <v>34</v>
      </c>
      <c r="B19" s="19"/>
      <c r="C19" s="31"/>
      <c r="D19" s="19"/>
      <c r="E19" s="36"/>
      <c r="F19" s="23"/>
      <c r="G19" s="40"/>
      <c r="H19" s="19"/>
      <c r="I19" s="36"/>
      <c r="J19" s="23"/>
      <c r="K19" s="36"/>
      <c r="L19" s="19"/>
      <c r="M19" s="31"/>
      <c r="N19" s="19"/>
      <c r="O19" s="36"/>
      <c r="P19" s="23"/>
      <c r="Q19" s="40"/>
      <c r="R19" s="19"/>
      <c r="S19" s="36"/>
      <c r="T19" s="23"/>
      <c r="U19" s="36"/>
    </row>
    <row r="20" spans="1:21" x14ac:dyDescent="0.25">
      <c r="A20" s="10" t="s">
        <v>34</v>
      </c>
      <c r="B20" s="19"/>
      <c r="C20" s="31"/>
      <c r="D20" s="19"/>
      <c r="E20" s="36"/>
      <c r="F20" s="23"/>
      <c r="G20" s="40"/>
      <c r="H20" s="19"/>
      <c r="I20" s="36"/>
      <c r="J20" s="23"/>
      <c r="K20" s="36"/>
      <c r="L20" s="19"/>
      <c r="M20" s="31"/>
      <c r="N20" s="19"/>
      <c r="O20" s="36"/>
      <c r="P20" s="23"/>
      <c r="Q20" s="40"/>
      <c r="R20" s="19"/>
      <c r="S20" s="36"/>
      <c r="T20" s="23"/>
      <c r="U20" s="36"/>
    </row>
    <row r="21" spans="1:21" x14ac:dyDescent="0.25">
      <c r="A21" s="10" t="s">
        <v>34</v>
      </c>
      <c r="B21" s="19"/>
      <c r="C21" s="31"/>
      <c r="D21" s="19"/>
      <c r="E21" s="36"/>
      <c r="F21" s="23"/>
      <c r="G21" s="40"/>
      <c r="H21" s="19"/>
      <c r="I21" s="36"/>
      <c r="J21" s="23"/>
      <c r="K21" s="36"/>
      <c r="L21" s="19"/>
      <c r="M21" s="31"/>
      <c r="N21" s="19"/>
      <c r="O21" s="36"/>
      <c r="P21" s="23"/>
      <c r="Q21" s="40"/>
      <c r="R21" s="19"/>
      <c r="S21" s="36"/>
      <c r="T21" s="23"/>
      <c r="U21" s="36"/>
    </row>
    <row r="22" spans="1:21" x14ac:dyDescent="0.25">
      <c r="A22" s="10" t="s">
        <v>34</v>
      </c>
      <c r="B22" s="20"/>
      <c r="C22" s="32"/>
      <c r="D22" s="20"/>
      <c r="E22" s="37"/>
      <c r="F22" s="24"/>
      <c r="G22" s="41"/>
      <c r="H22" s="20"/>
      <c r="I22" s="37"/>
      <c r="J22" s="24"/>
      <c r="K22" s="37"/>
      <c r="L22" s="20"/>
      <c r="M22" s="32"/>
      <c r="N22" s="20"/>
      <c r="O22" s="37"/>
      <c r="P22" s="24"/>
      <c r="Q22" s="41"/>
      <c r="R22" s="20"/>
      <c r="S22" s="37"/>
      <c r="T22" s="24"/>
      <c r="U22" s="37"/>
    </row>
    <row r="23" spans="1:21" x14ac:dyDescent="0.25">
      <c r="A23" s="10" t="s">
        <v>34</v>
      </c>
      <c r="B23" s="20"/>
      <c r="C23" s="32"/>
      <c r="D23" s="20"/>
      <c r="E23" s="37"/>
      <c r="F23" s="24"/>
      <c r="G23" s="41"/>
      <c r="H23" s="20"/>
      <c r="I23" s="37"/>
      <c r="J23" s="24"/>
      <c r="K23" s="37"/>
      <c r="L23" s="20"/>
      <c r="M23" s="32"/>
      <c r="N23" s="20"/>
      <c r="O23" s="37"/>
      <c r="P23" s="24"/>
      <c r="Q23" s="41"/>
      <c r="R23" s="20"/>
      <c r="S23" s="37"/>
      <c r="T23" s="24"/>
      <c r="U23" s="37"/>
    </row>
    <row r="24" spans="1:21" x14ac:dyDescent="0.25">
      <c r="A24" s="10" t="s">
        <v>34</v>
      </c>
      <c r="B24" s="20"/>
      <c r="C24" s="32"/>
      <c r="D24" s="20"/>
      <c r="E24" s="37"/>
      <c r="F24" s="24"/>
      <c r="G24" s="41"/>
      <c r="H24" s="20"/>
      <c r="I24" s="37"/>
      <c r="J24" s="24"/>
      <c r="K24" s="37"/>
      <c r="L24" s="20"/>
      <c r="M24" s="32"/>
      <c r="N24" s="20"/>
      <c r="O24" s="37"/>
      <c r="P24" s="24"/>
      <c r="Q24" s="41"/>
      <c r="R24" s="20"/>
      <c r="S24" s="37"/>
      <c r="T24" s="24"/>
      <c r="U24" s="37"/>
    </row>
    <row r="25" spans="1:21" x14ac:dyDescent="0.25">
      <c r="A25" s="10" t="s">
        <v>34</v>
      </c>
      <c r="B25" s="20"/>
      <c r="C25" s="32"/>
      <c r="D25" s="20"/>
      <c r="E25" s="37"/>
      <c r="F25" s="24"/>
      <c r="G25" s="41"/>
      <c r="H25" s="20"/>
      <c r="I25" s="37"/>
      <c r="J25" s="24"/>
      <c r="K25" s="37"/>
      <c r="L25" s="20"/>
      <c r="M25" s="32"/>
      <c r="N25" s="20"/>
      <c r="O25" s="37"/>
      <c r="P25" s="24"/>
      <c r="Q25" s="41"/>
      <c r="R25" s="20"/>
      <c r="S25" s="37"/>
      <c r="T25" s="24"/>
      <c r="U25" s="37"/>
    </row>
    <row r="26" spans="1:21" x14ac:dyDescent="0.25">
      <c r="A26" s="10" t="s">
        <v>34</v>
      </c>
      <c r="B26" s="19"/>
      <c r="C26" s="31"/>
      <c r="D26" s="19"/>
      <c r="E26" s="36"/>
      <c r="F26" s="23"/>
      <c r="G26" s="40"/>
      <c r="H26" s="19"/>
      <c r="I26" s="36"/>
      <c r="J26" s="23"/>
      <c r="K26" s="36"/>
      <c r="L26" s="19"/>
      <c r="M26" s="31"/>
      <c r="N26" s="19"/>
      <c r="O26" s="36"/>
      <c r="P26" s="23"/>
      <c r="Q26" s="40"/>
      <c r="R26" s="19"/>
      <c r="S26" s="36"/>
      <c r="T26" s="23"/>
      <c r="U26" s="36"/>
    </row>
    <row r="27" spans="1:21" x14ac:dyDescent="0.25">
      <c r="A27" s="10" t="s">
        <v>34</v>
      </c>
      <c r="B27" s="20"/>
      <c r="C27" s="32"/>
      <c r="D27" s="20"/>
      <c r="E27" s="37"/>
      <c r="F27" s="24"/>
      <c r="G27" s="41"/>
      <c r="H27" s="20"/>
      <c r="I27" s="37"/>
      <c r="J27" s="24"/>
      <c r="K27" s="37"/>
      <c r="L27" s="20"/>
      <c r="M27" s="32"/>
      <c r="N27" s="20"/>
      <c r="O27" s="37"/>
      <c r="P27" s="24"/>
      <c r="Q27" s="41"/>
      <c r="R27" s="20"/>
      <c r="S27" s="37"/>
      <c r="T27" s="24"/>
      <c r="U27" s="37"/>
    </row>
    <row r="28" spans="1:21" ht="15.75" thickBot="1" x14ac:dyDescent="0.3">
      <c r="A28" s="10" t="s">
        <v>34</v>
      </c>
      <c r="B28" s="21"/>
      <c r="C28" s="33"/>
      <c r="D28" s="21"/>
      <c r="E28" s="38"/>
      <c r="F28" s="24"/>
      <c r="G28" s="41"/>
      <c r="H28" s="21"/>
      <c r="I28" s="38"/>
      <c r="J28" s="24"/>
      <c r="K28" s="38"/>
      <c r="L28" s="21"/>
      <c r="M28" s="33"/>
      <c r="N28" s="21"/>
      <c r="O28" s="38"/>
      <c r="P28" s="24"/>
      <c r="Q28" s="41"/>
      <c r="R28" s="21"/>
      <c r="S28" s="38"/>
      <c r="T28" s="24"/>
      <c r="U28" s="38"/>
    </row>
    <row r="29" spans="1:21" ht="15.75" thickBot="1" x14ac:dyDescent="0.3">
      <c r="A29" s="29" t="s">
        <v>46</v>
      </c>
      <c r="B29" s="16">
        <f>SUM(B9:B28)</f>
        <v>0</v>
      </c>
      <c r="C29" s="34">
        <f t="shared" ref="C29:K29" si="0">SUM(C9:C28)</f>
        <v>0</v>
      </c>
      <c r="D29" s="17">
        <f t="shared" si="0"/>
        <v>0</v>
      </c>
      <c r="E29" s="34">
        <f t="shared" si="0"/>
        <v>0</v>
      </c>
      <c r="F29" s="17">
        <f t="shared" si="0"/>
        <v>0</v>
      </c>
      <c r="G29" s="42">
        <f t="shared" si="0"/>
        <v>0</v>
      </c>
      <c r="H29" s="16">
        <f t="shared" si="0"/>
        <v>0</v>
      </c>
      <c r="I29" s="34">
        <f t="shared" si="0"/>
        <v>0</v>
      </c>
      <c r="J29" s="17">
        <f t="shared" si="0"/>
        <v>0</v>
      </c>
      <c r="K29" s="34">
        <f t="shared" si="0"/>
        <v>0</v>
      </c>
      <c r="L29" s="16">
        <f>SUM(L9:L28)</f>
        <v>0</v>
      </c>
      <c r="M29" s="34">
        <f t="shared" ref="M29:U29" si="1">SUM(M9:M28)</f>
        <v>0</v>
      </c>
      <c r="N29" s="17">
        <f t="shared" si="1"/>
        <v>0</v>
      </c>
      <c r="O29" s="34">
        <f t="shared" si="1"/>
        <v>0</v>
      </c>
      <c r="P29" s="17">
        <f t="shared" si="1"/>
        <v>0</v>
      </c>
      <c r="Q29" s="42">
        <f t="shared" si="1"/>
        <v>0</v>
      </c>
      <c r="R29" s="16">
        <f t="shared" si="1"/>
        <v>0</v>
      </c>
      <c r="S29" s="34">
        <f t="shared" si="1"/>
        <v>0</v>
      </c>
      <c r="T29" s="17">
        <f t="shared" si="1"/>
        <v>0</v>
      </c>
      <c r="U29" s="34">
        <f t="shared" si="1"/>
        <v>0</v>
      </c>
    </row>
    <row r="30" spans="1:21" x14ac:dyDescent="0.25">
      <c r="A30" s="12"/>
      <c r="B30" s="9"/>
      <c r="C30" s="9"/>
      <c r="D30" s="9"/>
      <c r="E30" s="9"/>
      <c r="F30" s="9"/>
      <c r="G30" s="9"/>
      <c r="H30" s="9"/>
      <c r="I30" s="9"/>
      <c r="J30" s="9"/>
      <c r="K30" s="9"/>
    </row>
    <row r="31" spans="1:21" x14ac:dyDescent="0.25">
      <c r="A31" s="11"/>
      <c r="B31" s="9"/>
      <c r="C31" s="9"/>
      <c r="D31" s="9"/>
      <c r="E31" s="9"/>
      <c r="F31" s="9"/>
      <c r="G31" s="9"/>
      <c r="H31" s="9"/>
      <c r="I31" s="9"/>
      <c r="J31" s="9"/>
      <c r="K31" s="9"/>
    </row>
    <row r="33" spans="1:1" x14ac:dyDescent="0.25">
      <c r="A33" t="s">
        <v>59</v>
      </c>
    </row>
  </sheetData>
  <mergeCells count="15">
    <mergeCell ref="L6:U6"/>
    <mergeCell ref="L7:M7"/>
    <mergeCell ref="N7:O7"/>
    <mergeCell ref="P7:Q7"/>
    <mergeCell ref="R7:S7"/>
    <mergeCell ref="T7:U7"/>
    <mergeCell ref="B2:H2"/>
    <mergeCell ref="B3:H3"/>
    <mergeCell ref="A7:A8"/>
    <mergeCell ref="B7:C7"/>
    <mergeCell ref="D7:E7"/>
    <mergeCell ref="F7:G7"/>
    <mergeCell ref="H7:I7"/>
    <mergeCell ref="B6:K6"/>
    <mergeCell ref="J7:K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V65"/>
  <sheetViews>
    <sheetView view="pageLayout" topLeftCell="A34" zoomScale="60" zoomScaleNormal="60" zoomScalePageLayoutView="60" workbookViewId="0">
      <selection activeCell="B48" sqref="B48"/>
    </sheetView>
  </sheetViews>
  <sheetFormatPr defaultRowHeight="15" x14ac:dyDescent="0.25"/>
  <cols>
    <col min="1" max="1" width="35.5703125" customWidth="1"/>
    <col min="2" max="11" width="23.7109375" customWidth="1"/>
    <col min="12" max="12" width="23.7109375" style="116" hidden="1" customWidth="1"/>
    <col min="13" max="14" width="23.7109375" hidden="1" customWidth="1"/>
    <col min="15" max="15" width="23.7109375" style="116" hidden="1" customWidth="1"/>
    <col min="16" max="20" width="23.7109375" customWidth="1"/>
    <col min="21" max="21" width="1" style="116" hidden="1" customWidth="1"/>
    <col min="22" max="22" width="15.7109375" hidden="1" customWidth="1"/>
  </cols>
  <sheetData>
    <row r="1" spans="1:22" ht="15.75" thickBot="1" x14ac:dyDescent="0.3">
      <c r="A1" s="131"/>
      <c r="B1" s="131"/>
      <c r="C1" s="131"/>
      <c r="D1" s="131"/>
      <c r="E1" s="131"/>
      <c r="F1" s="131"/>
      <c r="G1" s="131"/>
      <c r="H1" s="131"/>
      <c r="I1" s="131"/>
      <c r="J1" s="131"/>
      <c r="K1" s="131"/>
      <c r="L1" s="138"/>
      <c r="M1" s="131"/>
      <c r="N1" s="131"/>
      <c r="O1" s="138"/>
      <c r="P1" s="131"/>
      <c r="Q1" s="131"/>
      <c r="R1" s="131"/>
      <c r="S1" s="131"/>
      <c r="T1" s="131"/>
      <c r="U1" s="138"/>
      <c r="V1" s="131"/>
    </row>
    <row r="2" spans="1:22" ht="15.75" thickBot="1" x14ac:dyDescent="0.3">
      <c r="A2" s="139" t="s">
        <v>60</v>
      </c>
      <c r="B2" s="325">
        <f>[1]Summary!B2</f>
        <v>0</v>
      </c>
      <c r="C2" s="326"/>
      <c r="D2" s="326"/>
      <c r="E2" s="326"/>
      <c r="F2" s="326"/>
      <c r="G2" s="326"/>
      <c r="H2" s="327"/>
      <c r="I2" s="131"/>
      <c r="J2" s="131"/>
      <c r="K2" s="131"/>
      <c r="L2" s="138"/>
      <c r="M2" s="131"/>
      <c r="N2" s="131"/>
      <c r="O2" s="138"/>
      <c r="P2" s="131"/>
      <c r="Q2" s="131"/>
      <c r="R2" s="131"/>
      <c r="S2" s="131"/>
      <c r="T2" s="131"/>
      <c r="U2" s="138"/>
      <c r="V2" s="131"/>
    </row>
    <row r="3" spans="1:22" ht="15.75" thickBot="1" x14ac:dyDescent="0.3">
      <c r="A3" s="140" t="s">
        <v>9</v>
      </c>
      <c r="B3" s="328">
        <f>[1]Summary!B3</f>
        <v>0</v>
      </c>
      <c r="C3" s="329"/>
      <c r="D3" s="329"/>
      <c r="E3" s="329"/>
      <c r="F3" s="329"/>
      <c r="G3" s="329"/>
      <c r="H3" s="330"/>
      <c r="I3" s="131"/>
      <c r="J3" s="131"/>
      <c r="K3" s="131"/>
      <c r="L3" s="138"/>
      <c r="M3" s="343" t="s">
        <v>121</v>
      </c>
      <c r="N3" s="344"/>
      <c r="O3" s="138"/>
      <c r="P3" s="131"/>
      <c r="Q3" s="131"/>
      <c r="R3" s="131"/>
      <c r="S3" s="131"/>
      <c r="T3" s="131"/>
      <c r="U3" s="138"/>
      <c r="V3" s="141"/>
    </row>
    <row r="4" spans="1:22" ht="15.75" thickBot="1" x14ac:dyDescent="0.3">
      <c r="A4" s="131"/>
      <c r="B4" s="345" t="s">
        <v>19</v>
      </c>
      <c r="C4" s="343"/>
      <c r="D4" s="343"/>
      <c r="E4" s="343"/>
      <c r="F4" s="343"/>
      <c r="G4" s="343"/>
      <c r="H4" s="343"/>
      <c r="I4" s="343"/>
      <c r="J4" s="343"/>
      <c r="K4" s="346"/>
      <c r="L4" s="73"/>
      <c r="M4" s="343" t="s">
        <v>91</v>
      </c>
      <c r="N4" s="344"/>
      <c r="O4" s="73"/>
      <c r="P4" s="342"/>
      <c r="Q4" s="342"/>
      <c r="R4" s="342"/>
      <c r="S4" s="342"/>
      <c r="T4" s="341"/>
      <c r="U4" s="73"/>
      <c r="V4" s="141" t="s">
        <v>121</v>
      </c>
    </row>
    <row r="5" spans="1:22" ht="15.75" thickBot="1" x14ac:dyDescent="0.3">
      <c r="A5" s="338" t="s">
        <v>45</v>
      </c>
      <c r="B5" s="340" t="s">
        <v>3</v>
      </c>
      <c r="C5" s="341"/>
      <c r="D5" s="340" t="s">
        <v>4</v>
      </c>
      <c r="E5" s="341"/>
      <c r="F5" s="340" t="s">
        <v>5</v>
      </c>
      <c r="G5" s="341"/>
      <c r="H5" s="340" t="s">
        <v>6</v>
      </c>
      <c r="I5" s="341"/>
      <c r="J5" s="340" t="s">
        <v>7</v>
      </c>
      <c r="K5" s="341"/>
      <c r="L5" s="73"/>
      <c r="M5" s="142"/>
      <c r="N5" s="142"/>
      <c r="O5" s="73"/>
      <c r="P5" s="299" t="s">
        <v>54</v>
      </c>
      <c r="Q5" s="299" t="s">
        <v>55</v>
      </c>
      <c r="R5" s="299" t="s">
        <v>56</v>
      </c>
      <c r="S5" s="299" t="s">
        <v>57</v>
      </c>
      <c r="T5" s="299" t="s">
        <v>58</v>
      </c>
      <c r="U5" s="73"/>
      <c r="V5" s="142" t="s">
        <v>130</v>
      </c>
    </row>
    <row r="6" spans="1:22" ht="15.75" thickBot="1" x14ac:dyDescent="0.3">
      <c r="A6" s="339"/>
      <c r="B6" s="144" t="s">
        <v>2</v>
      </c>
      <c r="C6" s="144" t="s">
        <v>17</v>
      </c>
      <c r="D6" s="145" t="s">
        <v>2</v>
      </c>
      <c r="E6" s="145" t="s">
        <v>17</v>
      </c>
      <c r="F6" s="145" t="s">
        <v>2</v>
      </c>
      <c r="G6" s="145" t="s">
        <v>17</v>
      </c>
      <c r="H6" s="145" t="s">
        <v>2</v>
      </c>
      <c r="I6" s="145" t="s">
        <v>17</v>
      </c>
      <c r="J6" s="145" t="s">
        <v>2</v>
      </c>
      <c r="K6" s="146" t="s">
        <v>17</v>
      </c>
      <c r="L6" s="73"/>
      <c r="M6" s="145" t="s">
        <v>2</v>
      </c>
      <c r="N6" s="146" t="s">
        <v>17</v>
      </c>
      <c r="O6" s="73"/>
      <c r="P6" s="145" t="s">
        <v>17</v>
      </c>
      <c r="Q6" s="145" t="s">
        <v>17</v>
      </c>
      <c r="R6" s="145" t="s">
        <v>17</v>
      </c>
      <c r="S6" s="145" t="s">
        <v>17</v>
      </c>
      <c r="T6" s="146" t="s">
        <v>17</v>
      </c>
      <c r="U6" s="73"/>
      <c r="V6" s="146" t="s">
        <v>17</v>
      </c>
    </row>
    <row r="7" spans="1:22" x14ac:dyDescent="0.25">
      <c r="A7" s="147" t="s">
        <v>72</v>
      </c>
      <c r="B7" s="148"/>
      <c r="C7" s="149"/>
      <c r="D7" s="150"/>
      <c r="E7" s="151"/>
      <c r="F7" s="150"/>
      <c r="G7" s="152"/>
      <c r="H7" s="148"/>
      <c r="I7" s="151"/>
      <c r="J7" s="150"/>
      <c r="K7" s="153"/>
      <c r="L7" s="154"/>
      <c r="M7" s="155"/>
      <c r="N7" s="155"/>
      <c r="O7" s="154"/>
      <c r="P7" s="149"/>
      <c r="Q7" s="149"/>
      <c r="R7" s="149"/>
      <c r="S7" s="149"/>
      <c r="T7" s="155"/>
      <c r="U7" s="154"/>
      <c r="V7" s="155"/>
    </row>
    <row r="8" spans="1:22" s="156" customFormat="1" ht="30" x14ac:dyDescent="0.25">
      <c r="A8" s="10" t="s">
        <v>167</v>
      </c>
      <c r="B8" s="374">
        <v>12960.043714285714</v>
      </c>
      <c r="C8" s="403">
        <v>2.1267691168016423E-3</v>
      </c>
      <c r="D8" s="390"/>
      <c r="E8" s="400">
        <v>2.1267691168016423E-3</v>
      </c>
      <c r="F8" s="390"/>
      <c r="G8" s="400">
        <v>2.1267691168016423E-3</v>
      </c>
      <c r="H8" s="390"/>
      <c r="I8" s="400">
        <v>2.1267691168016423E-3</v>
      </c>
      <c r="J8" s="390"/>
      <c r="K8" s="400">
        <v>2.1267691168016423E-3</v>
      </c>
      <c r="L8" s="391"/>
      <c r="M8" s="401"/>
      <c r="N8" s="404"/>
      <c r="O8" s="391"/>
      <c r="P8" s="403">
        <v>3.0193631185025916E-3</v>
      </c>
      <c r="Q8" s="403">
        <v>3.0193631185025916E-3</v>
      </c>
      <c r="R8" s="403">
        <v>3.0193631185025916E-3</v>
      </c>
      <c r="S8" s="403">
        <v>3.0193631185025916E-3</v>
      </c>
      <c r="T8" s="403">
        <v>3.0193631185025916E-3</v>
      </c>
      <c r="U8" s="120"/>
      <c r="V8" s="136"/>
    </row>
    <row r="9" spans="1:22" s="156" customFormat="1" ht="30" x14ac:dyDescent="0.25">
      <c r="A9" s="10" t="s">
        <v>168</v>
      </c>
      <c r="B9" s="374">
        <v>12960.043714285714</v>
      </c>
      <c r="C9" s="403">
        <v>2.1267691168016423E-3</v>
      </c>
      <c r="D9" s="390"/>
      <c r="E9" s="400">
        <v>2.1267691168016423E-3</v>
      </c>
      <c r="F9" s="390"/>
      <c r="G9" s="400">
        <v>2.1267691168016423E-3</v>
      </c>
      <c r="H9" s="390"/>
      <c r="I9" s="400">
        <v>2.1267691168016423E-3</v>
      </c>
      <c r="J9" s="390"/>
      <c r="K9" s="400">
        <v>2.1267691168016423E-3</v>
      </c>
      <c r="L9" s="391"/>
      <c r="M9" s="401"/>
      <c r="N9" s="404"/>
      <c r="O9" s="391"/>
      <c r="P9" s="403">
        <v>3.0193631185025916E-3</v>
      </c>
      <c r="Q9" s="403">
        <v>3.0193631185025916E-3</v>
      </c>
      <c r="R9" s="403">
        <v>3.0193631185025916E-3</v>
      </c>
      <c r="S9" s="403">
        <v>3.0193631185025916E-3</v>
      </c>
      <c r="T9" s="403">
        <v>3.0193631185025916E-3</v>
      </c>
      <c r="U9" s="120"/>
      <c r="V9" s="136"/>
    </row>
    <row r="10" spans="1:22" s="156" customFormat="1" ht="30" x14ac:dyDescent="0.25">
      <c r="A10" s="10" t="s">
        <v>169</v>
      </c>
      <c r="B10" s="398"/>
      <c r="C10" s="403">
        <v>5.9517792447807147E-4</v>
      </c>
      <c r="D10" s="413"/>
      <c r="E10" s="400">
        <v>5.9517792447807147E-4</v>
      </c>
      <c r="F10" s="413"/>
      <c r="G10" s="400">
        <v>5.9517792447807147E-4</v>
      </c>
      <c r="H10" s="413"/>
      <c r="I10" s="400">
        <v>5.9517792447807147E-4</v>
      </c>
      <c r="J10" s="413"/>
      <c r="K10" s="400">
        <v>5.9517792447807147E-4</v>
      </c>
      <c r="L10" s="391"/>
      <c r="M10" s="401"/>
      <c r="N10" s="404"/>
      <c r="O10" s="391"/>
      <c r="P10" s="403">
        <v>6.0708148296763278E-4</v>
      </c>
      <c r="Q10" s="403">
        <v>6.0708148296763278E-4</v>
      </c>
      <c r="R10" s="403">
        <v>6.0708148296763278E-4</v>
      </c>
      <c r="S10" s="403">
        <v>6.0708148296763278E-4</v>
      </c>
      <c r="T10" s="403">
        <v>6.0708148296763278E-4</v>
      </c>
      <c r="U10" s="120"/>
      <c r="V10" s="136"/>
    </row>
    <row r="11" spans="1:22" s="156" customFormat="1" ht="30" x14ac:dyDescent="0.25">
      <c r="A11" s="10" t="s">
        <v>170</v>
      </c>
      <c r="B11" s="398"/>
      <c r="C11" s="403">
        <v>5.9517792447807147E-4</v>
      </c>
      <c r="D11" s="413"/>
      <c r="E11" s="400">
        <v>5.9517792447807147E-4</v>
      </c>
      <c r="F11" s="413"/>
      <c r="G11" s="400">
        <v>5.9517792447807147E-4</v>
      </c>
      <c r="H11" s="413"/>
      <c r="I11" s="400">
        <v>5.9517792447807147E-4</v>
      </c>
      <c r="J11" s="413"/>
      <c r="K11" s="400">
        <v>5.9517792447807147E-4</v>
      </c>
      <c r="L11" s="391"/>
      <c r="M11" s="401"/>
      <c r="N11" s="404"/>
      <c r="O11" s="391"/>
      <c r="P11" s="403">
        <v>6.0708148296763278E-4</v>
      </c>
      <c r="Q11" s="403">
        <v>6.0708148296763278E-4</v>
      </c>
      <c r="R11" s="403">
        <v>6.0708148296763278E-4</v>
      </c>
      <c r="S11" s="403">
        <v>6.0708148296763278E-4</v>
      </c>
      <c r="T11" s="403">
        <v>6.0708148296763278E-4</v>
      </c>
      <c r="U11" s="120"/>
      <c r="V11" s="136"/>
    </row>
    <row r="12" spans="1:22" s="156" customFormat="1" x14ac:dyDescent="0.25">
      <c r="A12" s="10" t="s">
        <v>63</v>
      </c>
      <c r="B12" s="196"/>
      <c r="C12" s="240"/>
      <c r="D12" s="196"/>
      <c r="E12" s="241"/>
      <c r="F12" s="196"/>
      <c r="G12" s="243"/>
      <c r="H12" s="196"/>
      <c r="I12" s="241"/>
      <c r="J12" s="196"/>
      <c r="K12" s="242"/>
      <c r="L12" s="199"/>
      <c r="M12" s="244"/>
      <c r="N12" s="245"/>
      <c r="O12" s="199"/>
      <c r="P12" s="240"/>
      <c r="Q12" s="241"/>
      <c r="R12" s="243"/>
      <c r="S12" s="241"/>
      <c r="T12" s="243"/>
      <c r="U12" s="120"/>
      <c r="V12" s="136"/>
    </row>
    <row r="13" spans="1:22" s="156" customFormat="1" ht="15.75" thickBot="1" x14ac:dyDescent="0.3">
      <c r="A13" s="10" t="s">
        <v>63</v>
      </c>
      <c r="B13" s="250"/>
      <c r="C13" s="251"/>
      <c r="D13" s="250"/>
      <c r="E13" s="252"/>
      <c r="F13" s="250"/>
      <c r="G13" s="253"/>
      <c r="H13" s="250"/>
      <c r="I13" s="252"/>
      <c r="J13" s="250"/>
      <c r="K13" s="253"/>
      <c r="L13" s="199"/>
      <c r="M13" s="244"/>
      <c r="N13" s="245"/>
      <c r="O13" s="199"/>
      <c r="P13" s="254"/>
      <c r="Q13" s="254"/>
      <c r="R13" s="254"/>
      <c r="S13" s="254"/>
      <c r="T13" s="255"/>
      <c r="U13" s="120"/>
      <c r="V13" s="136"/>
    </row>
    <row r="14" spans="1:22" x14ac:dyDescent="0.25">
      <c r="A14" s="157" t="s">
        <v>131</v>
      </c>
      <c r="B14" s="256">
        <f>SUM(B8:B13)</f>
        <v>25920.087428571427</v>
      </c>
      <c r="C14" s="257">
        <f>SUM(C8:C13)*12*Summary!B32</f>
        <v>16931.577600000001</v>
      </c>
      <c r="D14" s="256">
        <f>SUM(D8:D13)</f>
        <v>0</v>
      </c>
      <c r="E14" s="257">
        <f>SUM(E8:E13)*12*Summary!B32</f>
        <v>16931.577600000001</v>
      </c>
      <c r="F14" s="256">
        <f>SUM(F8:F13)</f>
        <v>0</v>
      </c>
      <c r="G14" s="257">
        <f>SUM(G8:G13)*12*Summary!B32</f>
        <v>16931.577600000001</v>
      </c>
      <c r="H14" s="258">
        <f>SUM(H8:H13)</f>
        <v>0</v>
      </c>
      <c r="I14" s="257">
        <f>SUM(I8:I13)*12*Summary!B32</f>
        <v>16931.577600000001</v>
      </c>
      <c r="J14" s="258">
        <f>SUM(J8:J13)</f>
        <v>0</v>
      </c>
      <c r="K14" s="297">
        <f>SUM(K8:K13)*12*Summary!B32</f>
        <v>16931.577600000001</v>
      </c>
      <c r="L14" s="295"/>
      <c r="M14" s="257">
        <f>B14+D14+F14+H14+J14</f>
        <v>25920.087428571427</v>
      </c>
      <c r="N14" s="257">
        <f>C14+E14+G14+I14+K14</f>
        <v>84657.888000000006</v>
      </c>
      <c r="O14" s="257"/>
      <c r="P14" s="257">
        <f>SUM(P8:P13)*12*Summary!B32</f>
        <v>22557.906987428571</v>
      </c>
      <c r="Q14" s="257">
        <f>SUM(Q8:Q13)*12*Summary!B32</f>
        <v>22557.906987428571</v>
      </c>
      <c r="R14" s="257">
        <f>SUM(R8:R13)*12*Summary!B32</f>
        <v>22557.906987428571</v>
      </c>
      <c r="S14" s="257">
        <f>SUM(S8:S13)*12*Summary!B32</f>
        <v>22557.906987428571</v>
      </c>
      <c r="T14" s="257">
        <f>SUM(T8:T13)*12*Summary!B32</f>
        <v>22557.906987428571</v>
      </c>
      <c r="U14" s="159"/>
      <c r="V14" s="158">
        <f>P14+Q14+R14+S14+T14</f>
        <v>112789.53493714286</v>
      </c>
    </row>
    <row r="15" spans="1:22" x14ac:dyDescent="0.25">
      <c r="A15" s="147" t="s">
        <v>73</v>
      </c>
      <c r="B15" s="260"/>
      <c r="C15" s="261"/>
      <c r="D15" s="262"/>
      <c r="E15" s="263"/>
      <c r="F15" s="264"/>
      <c r="G15" s="265"/>
      <c r="H15" s="262"/>
      <c r="I15" s="263"/>
      <c r="J15" s="264"/>
      <c r="K15" s="265"/>
      <c r="L15" s="267"/>
      <c r="M15" s="268"/>
      <c r="N15" s="268"/>
      <c r="O15" s="267"/>
      <c r="P15" s="269"/>
      <c r="Q15" s="269"/>
      <c r="R15" s="269"/>
      <c r="S15" s="269"/>
      <c r="T15" s="268"/>
      <c r="U15" s="160"/>
      <c r="V15" s="162"/>
    </row>
    <row r="16" spans="1:22" s="156" customFormat="1" ht="30" x14ac:dyDescent="0.25">
      <c r="A16" s="10" t="s">
        <v>171</v>
      </c>
      <c r="B16" s="374">
        <v>12960.043714285714</v>
      </c>
      <c r="C16" s="405">
        <v>1.076341369116194E-3</v>
      </c>
      <c r="D16" s="388"/>
      <c r="E16" s="406">
        <v>1.076341369116194E-3</v>
      </c>
      <c r="F16" s="388"/>
      <c r="G16" s="406">
        <v>1.076341369116194E-3</v>
      </c>
      <c r="H16" s="388"/>
      <c r="I16" s="406">
        <v>1.076341369116194E-3</v>
      </c>
      <c r="J16" s="388"/>
      <c r="K16" s="406">
        <v>1.076341369116194E-3</v>
      </c>
      <c r="L16" s="407"/>
      <c r="M16" s="408"/>
      <c r="N16" s="409"/>
      <c r="O16" s="407"/>
      <c r="P16" s="405">
        <v>1.5280762764297402E-3</v>
      </c>
      <c r="Q16" s="240">
        <v>1.5280762764297402E-3</v>
      </c>
      <c r="R16" s="240">
        <v>1.5280762764297402E-3</v>
      </c>
      <c r="S16" s="240">
        <v>1.5280762764297402E-3</v>
      </c>
      <c r="T16" s="240">
        <v>1.5280762764297402E-3</v>
      </c>
      <c r="U16" s="120"/>
      <c r="V16" s="137"/>
    </row>
    <row r="17" spans="1:22" s="156" customFormat="1" ht="30" x14ac:dyDescent="0.25">
      <c r="A17" s="10" t="s">
        <v>172</v>
      </c>
      <c r="B17" s="374">
        <v>12960.043714285714</v>
      </c>
      <c r="C17" s="405">
        <v>1.076341369116194E-3</v>
      </c>
      <c r="D17" s="388"/>
      <c r="E17" s="406">
        <v>1.076341369116194E-3</v>
      </c>
      <c r="F17" s="388"/>
      <c r="G17" s="406">
        <v>1.076341369116194E-3</v>
      </c>
      <c r="H17" s="388"/>
      <c r="I17" s="406">
        <v>1.076341369116194E-3</v>
      </c>
      <c r="J17" s="388"/>
      <c r="K17" s="406">
        <v>1.076341369116194E-3</v>
      </c>
      <c r="L17" s="407"/>
      <c r="M17" s="408"/>
      <c r="N17" s="409"/>
      <c r="O17" s="407"/>
      <c r="P17" s="405">
        <v>1.5280762764297402E-3</v>
      </c>
      <c r="Q17" s="240">
        <v>1.5280762764297402E-3</v>
      </c>
      <c r="R17" s="240">
        <v>1.5280762764297402E-3</v>
      </c>
      <c r="S17" s="240">
        <v>1.5280762764297402E-3</v>
      </c>
      <c r="T17" s="240">
        <v>1.5280762764297402E-3</v>
      </c>
      <c r="U17" s="120"/>
      <c r="V17" s="137"/>
    </row>
    <row r="18" spans="1:22" s="156" customFormat="1" ht="30" x14ac:dyDescent="0.25">
      <c r="A18" s="10" t="s">
        <v>173</v>
      </c>
      <c r="B18" s="374"/>
      <c r="C18" s="405">
        <v>3.0121493538699459E-4</v>
      </c>
      <c r="D18" s="410"/>
      <c r="E18" s="406">
        <v>3.0121493538699459E-4</v>
      </c>
      <c r="F18" s="410"/>
      <c r="G18" s="406">
        <v>3.0121493538699459E-4</v>
      </c>
      <c r="H18" s="410"/>
      <c r="I18" s="406">
        <v>3.0121493538699459E-4</v>
      </c>
      <c r="J18" s="410"/>
      <c r="K18" s="406">
        <v>3.0121493538699459E-4</v>
      </c>
      <c r="L18" s="407"/>
      <c r="M18" s="408"/>
      <c r="N18" s="409"/>
      <c r="O18" s="407"/>
      <c r="P18" s="405">
        <v>3.0723923409473443E-4</v>
      </c>
      <c r="Q18" s="240">
        <v>3.0723923409473443E-4</v>
      </c>
      <c r="R18" s="240">
        <v>3.0723923409473443E-4</v>
      </c>
      <c r="S18" s="240">
        <v>3.0723923409473443E-4</v>
      </c>
      <c r="T18" s="240">
        <v>3.0723923409473443E-4</v>
      </c>
      <c r="U18" s="120"/>
      <c r="V18" s="137"/>
    </row>
    <row r="19" spans="1:22" s="156" customFormat="1" ht="30" x14ac:dyDescent="0.25">
      <c r="A19" s="10" t="s">
        <v>174</v>
      </c>
      <c r="B19" s="374"/>
      <c r="C19" s="405">
        <v>3.0121493538699459E-4</v>
      </c>
      <c r="D19" s="410"/>
      <c r="E19" s="406">
        <v>3.0121493538699459E-4</v>
      </c>
      <c r="F19" s="410"/>
      <c r="G19" s="406">
        <v>3.0121493538699459E-4</v>
      </c>
      <c r="H19" s="410"/>
      <c r="I19" s="406">
        <v>3.0121493538699459E-4</v>
      </c>
      <c r="J19" s="410"/>
      <c r="K19" s="406">
        <v>3.0121493538699459E-4</v>
      </c>
      <c r="L19" s="407"/>
      <c r="M19" s="408"/>
      <c r="N19" s="409"/>
      <c r="O19" s="407"/>
      <c r="P19" s="405">
        <v>3.0723923409473443E-4</v>
      </c>
      <c r="Q19" s="240">
        <v>3.0723923409473443E-4</v>
      </c>
      <c r="R19" s="240">
        <v>3.0723923409473443E-4</v>
      </c>
      <c r="S19" s="240">
        <v>3.0723923409473443E-4</v>
      </c>
      <c r="T19" s="240">
        <v>3.0723923409473443E-4</v>
      </c>
      <c r="U19" s="120"/>
      <c r="V19" s="137"/>
    </row>
    <row r="20" spans="1:22" s="156" customFormat="1" x14ac:dyDescent="0.25">
      <c r="A20" s="10" t="s">
        <v>63</v>
      </c>
      <c r="B20" s="196"/>
      <c r="C20" s="254"/>
      <c r="D20" s="196"/>
      <c r="E20" s="252"/>
      <c r="F20" s="196"/>
      <c r="G20" s="253"/>
      <c r="H20" s="196"/>
      <c r="I20" s="252"/>
      <c r="J20" s="196"/>
      <c r="K20" s="253"/>
      <c r="L20" s="199"/>
      <c r="M20" s="244"/>
      <c r="N20" s="245"/>
      <c r="O20" s="199"/>
      <c r="P20" s="254"/>
      <c r="Q20" s="254"/>
      <c r="R20" s="254"/>
      <c r="S20" s="254"/>
      <c r="T20" s="255"/>
      <c r="U20" s="120"/>
      <c r="V20" s="137"/>
    </row>
    <row r="21" spans="1:22" s="156" customFormat="1" ht="15.75" thickBot="1" x14ac:dyDescent="0.3">
      <c r="A21" s="10" t="s">
        <v>63</v>
      </c>
      <c r="B21" s="196"/>
      <c r="C21" s="240"/>
      <c r="D21" s="250"/>
      <c r="E21" s="241"/>
      <c r="F21" s="250"/>
      <c r="G21" s="242"/>
      <c r="H21" s="250"/>
      <c r="I21" s="241"/>
      <c r="J21" s="250"/>
      <c r="K21" s="242"/>
      <c r="L21" s="199"/>
      <c r="M21" s="244"/>
      <c r="N21" s="245"/>
      <c r="O21" s="199"/>
      <c r="P21" s="240"/>
      <c r="Q21" s="240"/>
      <c r="R21" s="240"/>
      <c r="S21" s="240"/>
      <c r="T21" s="246"/>
      <c r="U21" s="120"/>
      <c r="V21" s="137"/>
    </row>
    <row r="22" spans="1:22" x14ac:dyDescent="0.25">
      <c r="A22" s="157" t="s">
        <v>132</v>
      </c>
      <c r="B22" s="256">
        <f>SUM(B16:B21)</f>
        <v>25920.087428571427</v>
      </c>
      <c r="C22" s="257">
        <f>SUM(C16:C21)*12*Summary!B33</f>
        <v>16931.577599999997</v>
      </c>
      <c r="D22" s="258">
        <f>SUM(D16:D21)</f>
        <v>0</v>
      </c>
      <c r="E22" s="257">
        <f>SUM(E16:E21)*12*Summary!B33</f>
        <v>16931.577599999997</v>
      </c>
      <c r="F22" s="258">
        <f>SUM(F16:F21)</f>
        <v>0</v>
      </c>
      <c r="G22" s="257">
        <f>SUM(G16:G21)*12*Summary!B33</f>
        <v>16931.577599999997</v>
      </c>
      <c r="H22" s="258">
        <f>SUM(H16:H21)</f>
        <v>0</v>
      </c>
      <c r="I22" s="257">
        <f>SUM(I16:I21)*12*Summary!B33</f>
        <v>16931.577599999997</v>
      </c>
      <c r="J22" s="258">
        <f>SUM(J16:J21)</f>
        <v>0</v>
      </c>
      <c r="K22" s="297">
        <f>SUM(K16:K21)*12*Summary!B33</f>
        <v>16931.577599999997</v>
      </c>
      <c r="L22" s="259"/>
      <c r="M22" s="256">
        <f>B22+D22+F22+H22+J22</f>
        <v>25920.087428571427</v>
      </c>
      <c r="N22" s="257">
        <f>C22+E22+G22+I22+K22</f>
        <v>84657.887999999977</v>
      </c>
      <c r="O22" s="259"/>
      <c r="P22" s="257">
        <f>SUM(P16:P21)*12*Summary!B33</f>
        <v>22557.906987428571</v>
      </c>
      <c r="Q22" s="257">
        <f>SUM(Q16:Q21)*12*Summary!B33</f>
        <v>22557.906987428571</v>
      </c>
      <c r="R22" s="257">
        <f>SUM(R16:R21)*12*Summary!B33</f>
        <v>22557.906987428571</v>
      </c>
      <c r="S22" s="257">
        <f>SUM(S16:S21)*12*Summary!B33</f>
        <v>22557.906987428571</v>
      </c>
      <c r="T22" s="257">
        <f>SUM(T16:T21)*12*Summary!B33</f>
        <v>22557.906987428571</v>
      </c>
      <c r="U22" s="159"/>
      <c r="V22" s="158">
        <f>P22+Q22+R22+S22+T22</f>
        <v>112789.53493714286</v>
      </c>
    </row>
    <row r="23" spans="1:22" x14ac:dyDescent="0.25">
      <c r="A23" s="147" t="s">
        <v>74</v>
      </c>
      <c r="B23" s="262"/>
      <c r="C23" s="269"/>
      <c r="D23" s="262"/>
      <c r="E23" s="263"/>
      <c r="F23" s="264"/>
      <c r="G23" s="266"/>
      <c r="H23" s="262"/>
      <c r="I23" s="263"/>
      <c r="J23" s="264"/>
      <c r="K23" s="265"/>
      <c r="L23" s="267"/>
      <c r="M23" s="268"/>
      <c r="N23" s="268"/>
      <c r="O23" s="267"/>
      <c r="P23" s="269"/>
      <c r="Q23" s="269"/>
      <c r="R23" s="269"/>
      <c r="S23" s="269"/>
      <c r="T23" s="268"/>
      <c r="U23" s="160"/>
      <c r="V23" s="162"/>
    </row>
    <row r="24" spans="1:22" s="156" customFormat="1" ht="30" x14ac:dyDescent="0.25">
      <c r="A24" s="10" t="s">
        <v>175</v>
      </c>
      <c r="B24" s="374">
        <v>12960.043714285714</v>
      </c>
      <c r="C24" s="399">
        <v>1.2508550451680429E-3</v>
      </c>
      <c r="D24" s="390"/>
      <c r="E24" s="400">
        <v>1.2508550451680429E-3</v>
      </c>
      <c r="F24" s="390"/>
      <c r="G24" s="400">
        <v>1.2508550451680429E-3</v>
      </c>
      <c r="H24" s="390"/>
      <c r="I24" s="400">
        <v>1.2508550451680429E-3</v>
      </c>
      <c r="J24" s="390"/>
      <c r="K24" s="400">
        <v>1.2508550451680429E-3</v>
      </c>
      <c r="L24" s="391"/>
      <c r="M24" s="401"/>
      <c r="N24" s="402"/>
      <c r="O24" s="391"/>
      <c r="P24" s="403">
        <v>1.5612594916915895E-3</v>
      </c>
      <c r="Q24" s="240">
        <v>1.5612594916915895E-3</v>
      </c>
      <c r="R24" s="240">
        <v>1.5612594916915895E-3</v>
      </c>
      <c r="S24" s="240">
        <v>1.5612594916915895E-3</v>
      </c>
      <c r="T24" s="240">
        <v>1.5612594916915895E-3</v>
      </c>
      <c r="U24" s="120"/>
      <c r="V24" s="137"/>
    </row>
    <row r="25" spans="1:22" s="156" customFormat="1" ht="30" x14ac:dyDescent="0.25">
      <c r="A25" s="10" t="s">
        <v>176</v>
      </c>
      <c r="B25" s="374">
        <v>12960.043714285714</v>
      </c>
      <c r="C25" s="399">
        <v>7.1401310352510222E-4</v>
      </c>
      <c r="D25" s="390"/>
      <c r="E25" s="400">
        <v>7.1401310352510222E-4</v>
      </c>
      <c r="F25" s="390"/>
      <c r="G25" s="400">
        <v>7.1401310352510222E-4</v>
      </c>
      <c r="H25" s="390"/>
      <c r="I25" s="400">
        <v>7.1401310352510222E-4</v>
      </c>
      <c r="J25" s="390"/>
      <c r="K25" s="400">
        <v>7.1401310352510222E-4</v>
      </c>
      <c r="L25" s="391"/>
      <c r="M25" s="401"/>
      <c r="N25" s="402"/>
      <c r="O25" s="391"/>
      <c r="P25" s="403">
        <v>1.0136807112157901E-3</v>
      </c>
      <c r="Q25" s="240">
        <v>1.0136807112157901E-3</v>
      </c>
      <c r="R25" s="240">
        <v>1.0136807112157901E-3</v>
      </c>
      <c r="S25" s="240">
        <v>1.0136807112157901E-3</v>
      </c>
      <c r="T25" s="240">
        <v>1.0136807112157901E-3</v>
      </c>
      <c r="U25" s="120"/>
      <c r="V25" s="137"/>
    </row>
    <row r="26" spans="1:22" s="156" customFormat="1" ht="30" x14ac:dyDescent="0.25">
      <c r="A26" s="10" t="s">
        <v>177</v>
      </c>
      <c r="B26" s="196"/>
      <c r="C26" s="399">
        <v>1.9981709986709945E-4</v>
      </c>
      <c r="D26" s="390"/>
      <c r="E26" s="400">
        <v>1.9981709986709945E-4</v>
      </c>
      <c r="F26" s="390"/>
      <c r="G26" s="400">
        <v>1.9981709986709945E-4</v>
      </c>
      <c r="H26" s="390"/>
      <c r="I26" s="400">
        <v>1.9981709986709945E-4</v>
      </c>
      <c r="J26" s="390"/>
      <c r="K26" s="400">
        <v>1.9981709986709945E-4</v>
      </c>
      <c r="L26" s="391"/>
      <c r="M26" s="401"/>
      <c r="N26" s="402"/>
      <c r="O26" s="391"/>
      <c r="P26" s="403">
        <v>2.0381344186444145E-4</v>
      </c>
      <c r="Q26" s="240">
        <v>2.0381344186444145E-4</v>
      </c>
      <c r="R26" s="240">
        <v>2.0381344186444145E-4</v>
      </c>
      <c r="S26" s="240">
        <v>2.0381344186444145E-4</v>
      </c>
      <c r="T26" s="240">
        <v>2.0381344186444145E-4</v>
      </c>
      <c r="U26" s="120"/>
      <c r="V26" s="137"/>
    </row>
    <row r="27" spans="1:22" s="156" customFormat="1" ht="30" x14ac:dyDescent="0.25">
      <c r="A27" s="10" t="s">
        <v>178</v>
      </c>
      <c r="B27" s="196"/>
      <c r="C27" s="399">
        <v>1.9981709986709945E-4</v>
      </c>
      <c r="D27" s="390"/>
      <c r="E27" s="400">
        <v>1.9981709986709945E-4</v>
      </c>
      <c r="F27" s="390"/>
      <c r="G27" s="400">
        <v>1.9981709986709945E-4</v>
      </c>
      <c r="H27" s="390"/>
      <c r="I27" s="400">
        <v>1.9981709986709945E-4</v>
      </c>
      <c r="J27" s="390"/>
      <c r="K27" s="400">
        <v>1.9981709986709945E-4</v>
      </c>
      <c r="L27" s="391"/>
      <c r="M27" s="401"/>
      <c r="N27" s="402"/>
      <c r="O27" s="391"/>
      <c r="P27" s="403">
        <v>2.0381344186444145E-4</v>
      </c>
      <c r="Q27" s="240">
        <v>2.0381344186444145E-4</v>
      </c>
      <c r="R27" s="240">
        <v>2.0381344186444145E-4</v>
      </c>
      <c r="S27" s="240">
        <v>2.0381344186444145E-4</v>
      </c>
      <c r="T27" s="240">
        <v>2.0381344186444145E-4</v>
      </c>
      <c r="U27" s="120"/>
      <c r="V27" s="137"/>
    </row>
    <row r="28" spans="1:22" s="156" customFormat="1" x14ac:dyDescent="0.25">
      <c r="A28" s="10" t="s">
        <v>63</v>
      </c>
      <c r="B28" s="196"/>
      <c r="C28" s="254"/>
      <c r="D28" s="196"/>
      <c r="E28" s="252"/>
      <c r="F28" s="196"/>
      <c r="G28" s="253"/>
      <c r="H28" s="196"/>
      <c r="I28" s="252"/>
      <c r="J28" s="196"/>
      <c r="K28" s="253"/>
      <c r="L28" s="199"/>
      <c r="M28" s="244"/>
      <c r="N28" s="270"/>
      <c r="O28" s="199"/>
      <c r="P28" s="254"/>
      <c r="Q28" s="254"/>
      <c r="R28" s="254"/>
      <c r="S28" s="254"/>
      <c r="T28" s="255"/>
      <c r="U28" s="120"/>
      <c r="V28" s="137"/>
    </row>
    <row r="29" spans="1:22" s="156" customFormat="1" x14ac:dyDescent="0.25">
      <c r="A29" s="10" t="s">
        <v>63</v>
      </c>
      <c r="B29" s="196"/>
      <c r="C29" s="240"/>
      <c r="D29" s="196"/>
      <c r="E29" s="241"/>
      <c r="F29" s="196"/>
      <c r="G29" s="242"/>
      <c r="H29" s="196"/>
      <c r="I29" s="241"/>
      <c r="J29" s="196"/>
      <c r="K29" s="242"/>
      <c r="L29" s="199"/>
      <c r="M29" s="244"/>
      <c r="N29" s="270"/>
      <c r="O29" s="199"/>
      <c r="P29" s="240"/>
      <c r="Q29" s="240"/>
      <c r="R29" s="240"/>
      <c r="S29" s="240"/>
      <c r="T29" s="246"/>
      <c r="U29" s="120"/>
      <c r="V29" s="137"/>
    </row>
    <row r="30" spans="1:22" x14ac:dyDescent="0.25">
      <c r="A30" s="157" t="s">
        <v>133</v>
      </c>
      <c r="B30" s="256">
        <f>SUM(B24:B29)</f>
        <v>25920.087428571427</v>
      </c>
      <c r="C30" s="257">
        <f>SUM(C24:C29)*12*Summary!B34</f>
        <v>21904.920000000006</v>
      </c>
      <c r="D30" s="258">
        <f>SUM(D24:D29)</f>
        <v>0</v>
      </c>
      <c r="E30" s="257">
        <f>SUM(E24:E29)*12*Summary!B34</f>
        <v>21904.920000000006</v>
      </c>
      <c r="F30" s="258">
        <f>SUM(F24:F29)</f>
        <v>0</v>
      </c>
      <c r="G30" s="257">
        <f>SUM(G24:G29)*12*Summary!B34</f>
        <v>21904.920000000006</v>
      </c>
      <c r="H30" s="258">
        <f>SUM(H24:H29)</f>
        <v>0</v>
      </c>
      <c r="I30" s="257">
        <f>SUM(I24:I29)*12*Summary!B34</f>
        <v>21904.920000000006</v>
      </c>
      <c r="J30" s="258">
        <f>SUM(J24:J29)</f>
        <v>0</v>
      </c>
      <c r="K30" s="297">
        <f>SUM(K24:K29)*12*Summary!B34</f>
        <v>21904.920000000006</v>
      </c>
      <c r="L30" s="259"/>
      <c r="M30" s="256">
        <f>B30+D30+F30+H30+J30</f>
        <v>25920.087428571427</v>
      </c>
      <c r="N30" s="257">
        <f>C30+E30+G30+I30+K30</f>
        <v>109524.60000000003</v>
      </c>
      <c r="O30" s="259"/>
      <c r="P30" s="257">
        <f>SUM(P24:P29)*12*Summary!B34</f>
        <v>27630.716235428576</v>
      </c>
      <c r="Q30" s="257">
        <f>SUM(Q24:Q29)*12*Summary!B34</f>
        <v>27630.716235428576</v>
      </c>
      <c r="R30" s="257">
        <f>SUM(R24:R29)*12*Summary!B34</f>
        <v>27630.716235428576</v>
      </c>
      <c r="S30" s="257">
        <f>SUM(S24:S29)*12*Summary!B34</f>
        <v>27630.716235428576</v>
      </c>
      <c r="T30" s="257">
        <f>SUM(T24:T29)*12*Summary!B34</f>
        <v>27630.716235428576</v>
      </c>
      <c r="U30" s="159"/>
      <c r="V30" s="158">
        <f t="shared" ref="V30:V62" si="0">P30+Q30+R30+S30+T30</f>
        <v>138153.58117714289</v>
      </c>
    </row>
    <row r="31" spans="1:22" x14ac:dyDescent="0.25">
      <c r="A31" s="147" t="s">
        <v>75</v>
      </c>
      <c r="B31" s="262"/>
      <c r="C31" s="269"/>
      <c r="D31" s="262"/>
      <c r="E31" s="263"/>
      <c r="F31" s="264"/>
      <c r="G31" s="266"/>
      <c r="H31" s="262"/>
      <c r="I31" s="263"/>
      <c r="J31" s="264"/>
      <c r="K31" s="265"/>
      <c r="L31" s="267"/>
      <c r="M31" s="268"/>
      <c r="N31" s="268"/>
      <c r="O31" s="267"/>
      <c r="P31" s="269"/>
      <c r="Q31" s="269"/>
      <c r="R31" s="269"/>
      <c r="S31" s="269"/>
      <c r="T31" s="268"/>
      <c r="U31" s="160"/>
      <c r="V31" s="162"/>
    </row>
    <row r="32" spans="1:22" s="156" customFormat="1" ht="30" x14ac:dyDescent="0.25">
      <c r="A32" s="10" t="s">
        <v>179</v>
      </c>
      <c r="B32" s="374">
        <v>12960.043714285714</v>
      </c>
      <c r="C32" s="399">
        <v>1.9528196407694761E-2</v>
      </c>
      <c r="D32" s="390"/>
      <c r="E32" s="400">
        <v>1.9528196407694761E-2</v>
      </c>
      <c r="F32" s="390"/>
      <c r="G32" s="400">
        <v>1.9528196407694761E-2</v>
      </c>
      <c r="H32" s="390"/>
      <c r="I32" s="400">
        <v>1.9528196407694761E-2</v>
      </c>
      <c r="J32" s="390"/>
      <c r="K32" s="400">
        <v>1.9528196407694761E-2</v>
      </c>
      <c r="L32" s="391"/>
      <c r="M32" s="401"/>
      <c r="N32" s="402"/>
      <c r="O32" s="391"/>
      <c r="P32" s="403">
        <v>2.7724079467986579E-2</v>
      </c>
      <c r="Q32" s="240">
        <v>2.7724079467986579E-2</v>
      </c>
      <c r="R32" s="240">
        <v>2.7724079467986579E-2</v>
      </c>
      <c r="S32" s="240">
        <v>2.7724079467986579E-2</v>
      </c>
      <c r="T32" s="240">
        <v>2.7724079467986579E-2</v>
      </c>
      <c r="U32" s="120"/>
      <c r="V32" s="137"/>
    </row>
    <row r="33" spans="1:22" s="156" customFormat="1" ht="30" x14ac:dyDescent="0.25">
      <c r="A33" s="10" t="s">
        <v>180</v>
      </c>
      <c r="B33" s="374">
        <v>12960.043714285714</v>
      </c>
      <c r="C33" s="399">
        <v>1.9528196407694761E-2</v>
      </c>
      <c r="D33" s="390"/>
      <c r="E33" s="400">
        <v>1.9528196407694761E-2</v>
      </c>
      <c r="F33" s="390"/>
      <c r="G33" s="400">
        <v>1.9528196407694761E-2</v>
      </c>
      <c r="H33" s="390"/>
      <c r="I33" s="400">
        <v>1.9528196407694761E-2</v>
      </c>
      <c r="J33" s="390"/>
      <c r="K33" s="400">
        <v>1.9528196407694761E-2</v>
      </c>
      <c r="L33" s="391"/>
      <c r="M33" s="401"/>
      <c r="N33" s="402"/>
      <c r="O33" s="391"/>
      <c r="P33" s="403">
        <v>2.7724079467986579E-2</v>
      </c>
      <c r="Q33" s="240">
        <v>2.7724079467986579E-2</v>
      </c>
      <c r="R33" s="240">
        <v>2.7724079467986579E-2</v>
      </c>
      <c r="S33" s="240">
        <v>2.7724079467986579E-2</v>
      </c>
      <c r="T33" s="240">
        <v>2.7724079467986579E-2</v>
      </c>
      <c r="U33" s="120"/>
      <c r="V33" s="137"/>
    </row>
    <row r="34" spans="1:22" s="156" customFormat="1" x14ac:dyDescent="0.25">
      <c r="A34" s="10" t="s">
        <v>181</v>
      </c>
      <c r="B34" s="196"/>
      <c r="C34" s="399">
        <v>5.46498033797428E-3</v>
      </c>
      <c r="D34" s="390"/>
      <c r="E34" s="400">
        <v>5.46498033797428E-3</v>
      </c>
      <c r="F34" s="390"/>
      <c r="G34" s="400">
        <v>5.46498033797428E-3</v>
      </c>
      <c r="H34" s="390"/>
      <c r="I34" s="400">
        <v>5.46498033797428E-3</v>
      </c>
      <c r="J34" s="390"/>
      <c r="K34" s="400">
        <v>5.46498033797428E-3</v>
      </c>
      <c r="L34" s="391"/>
      <c r="M34" s="401"/>
      <c r="N34" s="402"/>
      <c r="O34" s="391"/>
      <c r="P34" s="403">
        <v>5.5742799447337649E-3</v>
      </c>
      <c r="Q34" s="240">
        <v>5.5742799447337649E-3</v>
      </c>
      <c r="R34" s="240">
        <v>5.5742799447337649E-3</v>
      </c>
      <c r="S34" s="240">
        <v>5.5742799447337649E-3</v>
      </c>
      <c r="T34" s="240">
        <v>5.5742799447337649E-3</v>
      </c>
      <c r="U34" s="120"/>
      <c r="V34" s="137"/>
    </row>
    <row r="35" spans="1:22" s="156" customFormat="1" x14ac:dyDescent="0.25">
      <c r="A35" s="10" t="s">
        <v>182</v>
      </c>
      <c r="B35" s="196"/>
      <c r="C35" s="399">
        <v>5.46498033797428E-3</v>
      </c>
      <c r="D35" s="390"/>
      <c r="E35" s="400">
        <v>5.46498033797428E-3</v>
      </c>
      <c r="F35" s="390"/>
      <c r="G35" s="400">
        <v>5.46498033797428E-3</v>
      </c>
      <c r="H35" s="390"/>
      <c r="I35" s="400">
        <v>5.46498033797428E-3</v>
      </c>
      <c r="J35" s="390"/>
      <c r="K35" s="400">
        <v>5.46498033797428E-3</v>
      </c>
      <c r="L35" s="391"/>
      <c r="M35" s="401"/>
      <c r="N35" s="402"/>
      <c r="O35" s="391"/>
      <c r="P35" s="403">
        <v>5.5742799447337649E-3</v>
      </c>
      <c r="Q35" s="240">
        <v>5.5742799447337649E-3</v>
      </c>
      <c r="R35" s="240">
        <v>5.5742799447337649E-3</v>
      </c>
      <c r="S35" s="240">
        <v>5.5742799447337649E-3</v>
      </c>
      <c r="T35" s="240">
        <v>5.5742799447337649E-3</v>
      </c>
      <c r="U35" s="120"/>
      <c r="V35" s="137"/>
    </row>
    <row r="36" spans="1:22" s="156" customFormat="1" x14ac:dyDescent="0.25">
      <c r="A36" s="10" t="s">
        <v>63</v>
      </c>
      <c r="B36" s="196"/>
      <c r="C36" s="254"/>
      <c r="D36" s="196"/>
      <c r="E36" s="252"/>
      <c r="F36" s="196"/>
      <c r="G36" s="253"/>
      <c r="H36" s="196"/>
      <c r="I36" s="252"/>
      <c r="J36" s="196"/>
      <c r="K36" s="253"/>
      <c r="L36" s="199"/>
      <c r="M36" s="244"/>
      <c r="N36" s="270"/>
      <c r="O36" s="199"/>
      <c r="P36" s="254"/>
      <c r="Q36" s="254"/>
      <c r="R36" s="254"/>
      <c r="S36" s="254"/>
      <c r="T36" s="255"/>
      <c r="U36" s="120"/>
      <c r="V36" s="137"/>
    </row>
    <row r="37" spans="1:22" s="156" customFormat="1" x14ac:dyDescent="0.25">
      <c r="A37" s="10" t="s">
        <v>63</v>
      </c>
      <c r="B37" s="196"/>
      <c r="C37" s="240"/>
      <c r="D37" s="196"/>
      <c r="E37" s="241"/>
      <c r="F37" s="196"/>
      <c r="G37" s="242"/>
      <c r="H37" s="196"/>
      <c r="I37" s="241"/>
      <c r="J37" s="196"/>
      <c r="K37" s="242"/>
      <c r="L37" s="199"/>
      <c r="M37" s="244"/>
      <c r="N37" s="270"/>
      <c r="O37" s="199"/>
      <c r="P37" s="240"/>
      <c r="Q37" s="240"/>
      <c r="R37" s="240"/>
      <c r="S37" s="240"/>
      <c r="T37" s="246"/>
      <c r="U37" s="120"/>
      <c r="V37" s="137"/>
    </row>
    <row r="38" spans="1:22" x14ac:dyDescent="0.25">
      <c r="A38" s="157" t="s">
        <v>134</v>
      </c>
      <c r="B38" s="256">
        <f>SUM(B32:B37)</f>
        <v>25920.087428571427</v>
      </c>
      <c r="C38" s="257">
        <f>SUM(C32:C37)*12*Summary!B35</f>
        <v>16931.577600000001</v>
      </c>
      <c r="D38" s="258">
        <f>SUM(D32:D37)</f>
        <v>0</v>
      </c>
      <c r="E38" s="257">
        <f>SUM(E32:E37)*12*Summary!B35</f>
        <v>16931.577600000001</v>
      </c>
      <c r="F38" s="258">
        <f>SUM(F32:F37)</f>
        <v>0</v>
      </c>
      <c r="G38" s="257">
        <f>SUM(G32:G37)*12*Summary!B35</f>
        <v>16931.577600000001</v>
      </c>
      <c r="H38" s="258">
        <f>SUM(H32:H37)</f>
        <v>0</v>
      </c>
      <c r="I38" s="257">
        <f>SUM(I32:I37)*12*Summary!B35</f>
        <v>16931.577600000001</v>
      </c>
      <c r="J38" s="258">
        <f>SUM(J32:J37)</f>
        <v>0</v>
      </c>
      <c r="K38" s="297">
        <f>SUM(K32:K37)*12*Summary!B35</f>
        <v>16931.577600000001</v>
      </c>
      <c r="L38" s="259"/>
      <c r="M38" s="256">
        <f>B38+D38+F38+H38+J38</f>
        <v>25920.087428571427</v>
      </c>
      <c r="N38" s="257">
        <f>C38+E38+G38+I38+K38</f>
        <v>84657.888000000006</v>
      </c>
      <c r="O38" s="259"/>
      <c r="P38" s="257">
        <f>SUM(P32:P37)*12*Summary!B35</f>
        <v>22557.906987428571</v>
      </c>
      <c r="Q38" s="257">
        <f>SUM(Q32:Q37)*12*Summary!B35</f>
        <v>22557.906987428571</v>
      </c>
      <c r="R38" s="257">
        <f>SUM(R32:R37)*12*Summary!B35</f>
        <v>22557.906987428571</v>
      </c>
      <c r="S38" s="257">
        <f>SUM(S32:S37)*12*Summary!B35</f>
        <v>22557.906987428571</v>
      </c>
      <c r="T38" s="257">
        <f>SUM(T32:T37)*12*Summary!B35</f>
        <v>22557.906987428571</v>
      </c>
      <c r="U38" s="159"/>
      <c r="V38" s="158">
        <f t="shared" si="0"/>
        <v>112789.53493714286</v>
      </c>
    </row>
    <row r="39" spans="1:22" x14ac:dyDescent="0.25">
      <c r="A39" s="147" t="s">
        <v>76</v>
      </c>
      <c r="B39" s="262"/>
      <c r="C39" s="269"/>
      <c r="D39" s="262"/>
      <c r="E39" s="263"/>
      <c r="F39" s="264"/>
      <c r="G39" s="266"/>
      <c r="H39" s="262"/>
      <c r="I39" s="263"/>
      <c r="J39" s="264"/>
      <c r="K39" s="265"/>
      <c r="L39" s="267"/>
      <c r="M39" s="268"/>
      <c r="N39" s="268"/>
      <c r="O39" s="267"/>
      <c r="P39" s="269"/>
      <c r="Q39" s="269"/>
      <c r="R39" s="269"/>
      <c r="S39" s="269"/>
      <c r="T39" s="268"/>
      <c r="U39" s="160"/>
      <c r="V39" s="161"/>
    </row>
    <row r="40" spans="1:22" s="156" customFormat="1" ht="30" x14ac:dyDescent="0.25">
      <c r="A40" s="10" t="s">
        <v>183</v>
      </c>
      <c r="B40" s="374">
        <v>12960.043714285714</v>
      </c>
      <c r="C40" s="411">
        <v>4.5143512745049134E-3</v>
      </c>
      <c r="D40" s="388"/>
      <c r="E40" s="406">
        <v>4.5143512745049134E-3</v>
      </c>
      <c r="F40" s="388"/>
      <c r="G40" s="406">
        <v>4.5143512745049134E-3</v>
      </c>
      <c r="H40" s="388"/>
      <c r="I40" s="406">
        <v>4.5143512745049134E-3</v>
      </c>
      <c r="J40" s="388"/>
      <c r="K40" s="406">
        <v>4.5143512745049134E-3</v>
      </c>
      <c r="L40" s="407"/>
      <c r="M40" s="408"/>
      <c r="N40" s="412"/>
      <c r="O40" s="407"/>
      <c r="P40" s="405">
        <v>5.8257727625793676E-3</v>
      </c>
      <c r="Q40" s="240">
        <v>5.8257727625793676E-3</v>
      </c>
      <c r="R40" s="240">
        <v>5.8257727625793676E-3</v>
      </c>
      <c r="S40" s="240">
        <v>5.8257727625793676E-3</v>
      </c>
      <c r="T40" s="240">
        <v>5.8257727625793676E-3</v>
      </c>
      <c r="U40" s="120"/>
      <c r="V40" s="137"/>
    </row>
    <row r="41" spans="1:22" s="156" customFormat="1" ht="30" x14ac:dyDescent="0.25">
      <c r="A41" s="10" t="s">
        <v>184</v>
      </c>
      <c r="B41" s="374">
        <v>12960.043714285714</v>
      </c>
      <c r="C41" s="411">
        <v>6.2585324487454477E-3</v>
      </c>
      <c r="D41" s="388"/>
      <c r="E41" s="406">
        <v>6.2585324487454477E-3</v>
      </c>
      <c r="F41" s="388"/>
      <c r="G41" s="406">
        <v>6.2585324487454477E-3</v>
      </c>
      <c r="H41" s="388"/>
      <c r="I41" s="406">
        <v>6.2585324487454477E-3</v>
      </c>
      <c r="J41" s="388"/>
      <c r="K41" s="406">
        <v>6.2585324487454477E-3</v>
      </c>
      <c r="L41" s="407"/>
      <c r="M41" s="408"/>
      <c r="N41" s="412"/>
      <c r="O41" s="407"/>
      <c r="P41" s="405">
        <v>7.6048375603047112E-3</v>
      </c>
      <c r="Q41" s="240">
        <v>7.6048375603047112E-3</v>
      </c>
      <c r="R41" s="240">
        <v>7.6048375603047112E-3</v>
      </c>
      <c r="S41" s="240">
        <v>7.6048375603047112E-3</v>
      </c>
      <c r="T41" s="240">
        <v>7.6048375603047112E-3</v>
      </c>
      <c r="U41" s="120"/>
      <c r="V41" s="137"/>
    </row>
    <row r="42" spans="1:22" s="156" customFormat="1" ht="30" x14ac:dyDescent="0.25">
      <c r="A42" s="10" t="s">
        <v>185</v>
      </c>
      <c r="B42" s="196"/>
      <c r="C42" s="411">
        <v>8.5499077168653664E-4</v>
      </c>
      <c r="D42" s="388"/>
      <c r="E42" s="406">
        <v>8.5499077168653664E-4</v>
      </c>
      <c r="F42" s="388"/>
      <c r="G42" s="406">
        <v>8.5499077168653664E-4</v>
      </c>
      <c r="H42" s="388"/>
      <c r="I42" s="406">
        <v>8.5499077168653664E-4</v>
      </c>
      <c r="J42" s="388"/>
      <c r="K42" s="406">
        <v>8.5499077168653664E-4</v>
      </c>
      <c r="L42" s="407"/>
      <c r="M42" s="408"/>
      <c r="N42" s="412"/>
      <c r="O42" s="407"/>
      <c r="P42" s="405">
        <v>8.7209058712026718E-4</v>
      </c>
      <c r="Q42" s="240">
        <v>8.7209058712026718E-4</v>
      </c>
      <c r="R42" s="240">
        <v>8.7209058712026718E-4</v>
      </c>
      <c r="S42" s="240">
        <v>8.7209058712026718E-4</v>
      </c>
      <c r="T42" s="240">
        <v>8.7209058712026718E-4</v>
      </c>
      <c r="U42" s="120"/>
      <c r="V42" s="137"/>
    </row>
    <row r="43" spans="1:22" s="156" customFormat="1" ht="30" x14ac:dyDescent="0.25">
      <c r="A43" s="10" t="s">
        <v>186</v>
      </c>
      <c r="B43" s="196"/>
      <c r="C43" s="411">
        <v>8.5499077168653664E-4</v>
      </c>
      <c r="D43" s="388"/>
      <c r="E43" s="406">
        <v>8.5499077168653664E-4</v>
      </c>
      <c r="F43" s="388"/>
      <c r="G43" s="406">
        <v>8.5499077168653664E-4</v>
      </c>
      <c r="H43" s="388"/>
      <c r="I43" s="406">
        <v>8.5499077168653664E-4</v>
      </c>
      <c r="J43" s="388"/>
      <c r="K43" s="406">
        <v>8.5499077168653664E-4</v>
      </c>
      <c r="L43" s="407"/>
      <c r="M43" s="408"/>
      <c r="N43" s="412"/>
      <c r="O43" s="407"/>
      <c r="P43" s="405">
        <v>8.7209058712026718E-4</v>
      </c>
      <c r="Q43" s="240">
        <v>8.7209058712026718E-4</v>
      </c>
      <c r="R43" s="240">
        <v>8.7209058712026718E-4</v>
      </c>
      <c r="S43" s="240">
        <v>8.7209058712026718E-4</v>
      </c>
      <c r="T43" s="240">
        <v>8.7209058712026718E-4</v>
      </c>
      <c r="U43" s="120"/>
      <c r="V43" s="137"/>
    </row>
    <row r="44" spans="1:22" s="156" customFormat="1" x14ac:dyDescent="0.25">
      <c r="A44" s="10" t="s">
        <v>63</v>
      </c>
      <c r="B44" s="196"/>
      <c r="C44" s="240"/>
      <c r="D44" s="196"/>
      <c r="E44" s="241"/>
      <c r="F44" s="196"/>
      <c r="G44" s="242"/>
      <c r="H44" s="196"/>
      <c r="I44" s="241"/>
      <c r="J44" s="196"/>
      <c r="K44" s="242"/>
      <c r="L44" s="199"/>
      <c r="M44" s="244"/>
      <c r="N44" s="270"/>
      <c r="O44" s="199"/>
      <c r="P44" s="240"/>
      <c r="Q44" s="240"/>
      <c r="R44" s="240"/>
      <c r="S44" s="240"/>
      <c r="T44" s="246"/>
      <c r="U44" s="120"/>
      <c r="V44" s="137"/>
    </row>
    <row r="45" spans="1:22" s="156" customFormat="1" x14ac:dyDescent="0.25">
      <c r="A45" s="10" t="s">
        <v>63</v>
      </c>
      <c r="B45" s="196"/>
      <c r="C45" s="240"/>
      <c r="D45" s="196"/>
      <c r="E45" s="241"/>
      <c r="F45" s="196"/>
      <c r="G45" s="243"/>
      <c r="H45" s="196"/>
      <c r="I45" s="241"/>
      <c r="J45" s="196"/>
      <c r="K45" s="242"/>
      <c r="L45" s="199"/>
      <c r="M45" s="244"/>
      <c r="N45" s="270"/>
      <c r="O45" s="199"/>
      <c r="P45" s="240"/>
      <c r="Q45" s="240"/>
      <c r="R45" s="240"/>
      <c r="S45" s="240"/>
      <c r="T45" s="246"/>
      <c r="U45" s="120"/>
      <c r="V45" s="137"/>
    </row>
    <row r="46" spans="1:22" x14ac:dyDescent="0.25">
      <c r="A46" s="157" t="s">
        <v>135</v>
      </c>
      <c r="B46" s="256">
        <f>SUM(B40:B45)</f>
        <v>25920.087428571427</v>
      </c>
      <c r="C46" s="257">
        <f>SUM(C40:C45)*12*Summary!B36</f>
        <v>27026.351999999999</v>
      </c>
      <c r="D46" s="258">
        <f>SUM(D40:D45)</f>
        <v>0</v>
      </c>
      <c r="E46" s="257">
        <f>SUM(E40:E45)*12*Summary!B36</f>
        <v>27026.351999999999</v>
      </c>
      <c r="F46" s="258">
        <f>SUM(F40:F45)</f>
        <v>0</v>
      </c>
      <c r="G46" s="257">
        <f>SUM(G40:G45)*12*Summary!B36</f>
        <v>27026.351999999999</v>
      </c>
      <c r="H46" s="258">
        <f>SUM(H40:H45)</f>
        <v>0</v>
      </c>
      <c r="I46" s="257">
        <f>SUM(I40:I45)*12*Summary!B36</f>
        <v>27026.351999999999</v>
      </c>
      <c r="J46" s="258">
        <f>SUM(J40:J45)</f>
        <v>0</v>
      </c>
      <c r="K46" s="297">
        <f>SUM(K40:K45)*12*Summary!B36</f>
        <v>27026.351999999999</v>
      </c>
      <c r="L46" s="259"/>
      <c r="M46" s="256">
        <f>B46+D46+F46+H46+J46</f>
        <v>25920.087428571427</v>
      </c>
      <c r="N46" s="257">
        <f>C46+E46+G46+I46+K46</f>
        <v>135131.76</v>
      </c>
      <c r="O46" s="259"/>
      <c r="P46" s="257">
        <f>SUM(P40:P45)*12*Summary!B36</f>
        <v>32854.576875428575</v>
      </c>
      <c r="Q46" s="257">
        <f>SUM(Q40:Q45)*12*Summary!B36</f>
        <v>32854.576875428575</v>
      </c>
      <c r="R46" s="257">
        <f>SUM(R40:R45)*12*Summary!B36</f>
        <v>32854.576875428575</v>
      </c>
      <c r="S46" s="257">
        <f>SUM(S40:S45)*12*Summary!B36</f>
        <v>32854.576875428575</v>
      </c>
      <c r="T46" s="257">
        <f>SUM(T40:T45)*12*Summary!B36</f>
        <v>32854.576875428575</v>
      </c>
      <c r="U46" s="159"/>
      <c r="V46" s="158">
        <f t="shared" si="0"/>
        <v>164272.88437714288</v>
      </c>
    </row>
    <row r="47" spans="1:22" x14ac:dyDescent="0.25">
      <c r="A47" s="147" t="s">
        <v>77</v>
      </c>
      <c r="B47" s="271"/>
      <c r="C47" s="272"/>
      <c r="D47" s="271"/>
      <c r="E47" s="273"/>
      <c r="F47" s="274"/>
      <c r="G47" s="275"/>
      <c r="H47" s="271"/>
      <c r="I47" s="273"/>
      <c r="J47" s="274"/>
      <c r="K47" s="298"/>
      <c r="L47" s="267"/>
      <c r="M47" s="276"/>
      <c r="N47" s="276"/>
      <c r="O47" s="267"/>
      <c r="P47" s="272"/>
      <c r="Q47" s="273"/>
      <c r="R47" s="275"/>
      <c r="S47" s="273"/>
      <c r="T47" s="275"/>
      <c r="U47" s="160"/>
      <c r="V47" s="163"/>
    </row>
    <row r="48" spans="1:22" s="156" customFormat="1" ht="30" x14ac:dyDescent="0.25">
      <c r="A48" s="10" t="s">
        <v>187</v>
      </c>
      <c r="B48" s="374">
        <v>12960.043714285714</v>
      </c>
      <c r="C48" s="403">
        <v>4.5143512745049134E-3</v>
      </c>
      <c r="D48" s="390"/>
      <c r="E48" s="400">
        <v>4.5143512745049134E-3</v>
      </c>
      <c r="F48" s="390"/>
      <c r="G48" s="400">
        <v>4.5143512745049134E-3</v>
      </c>
      <c r="H48" s="390"/>
      <c r="I48" s="400">
        <v>4.5143512745049134E-3</v>
      </c>
      <c r="J48" s="390"/>
      <c r="K48" s="400">
        <v>4.5143512745049134E-3</v>
      </c>
      <c r="L48" s="391"/>
      <c r="M48" s="401"/>
      <c r="N48" s="404"/>
      <c r="O48" s="391"/>
      <c r="P48" s="403">
        <v>6.533841062994733E-3</v>
      </c>
      <c r="Q48" s="240">
        <v>6.533841062994733E-3</v>
      </c>
      <c r="R48" s="240">
        <v>6.533841062994733E-3</v>
      </c>
      <c r="S48" s="240">
        <v>6.533841062994733E-3</v>
      </c>
      <c r="T48" s="240">
        <v>6.533841062994733E-3</v>
      </c>
      <c r="U48" s="120"/>
      <c r="V48" s="137"/>
    </row>
    <row r="49" spans="1:22" s="156" customFormat="1" ht="30" x14ac:dyDescent="0.25">
      <c r="A49" s="10" t="s">
        <v>188</v>
      </c>
      <c r="B49" s="374">
        <v>12960.043714285714</v>
      </c>
      <c r="C49" s="403">
        <v>6.3269317104803716E-3</v>
      </c>
      <c r="D49" s="390"/>
      <c r="E49" s="400">
        <v>6.3269317104803716E-3</v>
      </c>
      <c r="F49" s="390"/>
      <c r="G49" s="400">
        <v>6.3269317104803716E-3</v>
      </c>
      <c r="H49" s="390"/>
      <c r="I49" s="400">
        <v>6.3269317104803716E-3</v>
      </c>
      <c r="J49" s="390"/>
      <c r="K49" s="400">
        <v>6.3269317104803716E-3</v>
      </c>
      <c r="L49" s="391"/>
      <c r="M49" s="401"/>
      <c r="N49" s="404"/>
      <c r="O49" s="391"/>
      <c r="P49" s="403">
        <v>8.3826512383617744E-3</v>
      </c>
      <c r="Q49" s="240">
        <v>8.3826512383617744E-3</v>
      </c>
      <c r="R49" s="240">
        <v>8.3826512383617744E-3</v>
      </c>
      <c r="S49" s="240">
        <v>8.3826512383617744E-3</v>
      </c>
      <c r="T49" s="240">
        <v>8.3826512383617744E-3</v>
      </c>
      <c r="U49" s="120"/>
      <c r="V49" s="137"/>
    </row>
    <row r="50" spans="1:22" s="156" customFormat="1" x14ac:dyDescent="0.25">
      <c r="A50" s="10" t="s">
        <v>189</v>
      </c>
      <c r="B50" s="196"/>
      <c r="C50" s="403">
        <v>1.3507526071994606E-3</v>
      </c>
      <c r="D50" s="390"/>
      <c r="E50" s="400">
        <v>1.3507526071994606E-3</v>
      </c>
      <c r="F50" s="390"/>
      <c r="G50" s="400">
        <v>1.3507526071994606E-3</v>
      </c>
      <c r="H50" s="390"/>
      <c r="I50" s="400">
        <v>1.3507526071994606E-3</v>
      </c>
      <c r="J50" s="390"/>
      <c r="K50" s="400">
        <v>1.3507526071994606E-3</v>
      </c>
      <c r="L50" s="391"/>
      <c r="M50" s="401"/>
      <c r="N50" s="404"/>
      <c r="O50" s="391"/>
      <c r="P50" s="403">
        <v>1.3777676593434496E-3</v>
      </c>
      <c r="Q50" s="240">
        <v>1.3777676593434496E-3</v>
      </c>
      <c r="R50" s="240">
        <v>1.3777676593434496E-3</v>
      </c>
      <c r="S50" s="240">
        <v>1.3777676593434496E-3</v>
      </c>
      <c r="T50" s="240">
        <v>1.3777676593434496E-3</v>
      </c>
      <c r="U50" s="120"/>
      <c r="V50" s="137"/>
    </row>
    <row r="51" spans="1:22" s="156" customFormat="1" ht="30" x14ac:dyDescent="0.25">
      <c r="A51" s="10" t="s">
        <v>190</v>
      </c>
      <c r="B51" s="196"/>
      <c r="C51" s="403">
        <v>1.3507526071994606E-3</v>
      </c>
      <c r="D51" s="390"/>
      <c r="E51" s="400">
        <v>1.3507526071994606E-3</v>
      </c>
      <c r="F51" s="390"/>
      <c r="G51" s="400">
        <v>1.3507526071994606E-3</v>
      </c>
      <c r="H51" s="390"/>
      <c r="I51" s="400">
        <v>1.3507526071994606E-3</v>
      </c>
      <c r="J51" s="390"/>
      <c r="K51" s="400">
        <v>1.3507526071994606E-3</v>
      </c>
      <c r="L51" s="391"/>
      <c r="M51" s="401"/>
      <c r="N51" s="404"/>
      <c r="O51" s="391"/>
      <c r="P51" s="403">
        <v>1.3777676593434496E-3</v>
      </c>
      <c r="Q51" s="240">
        <v>1.3777676593434496E-3</v>
      </c>
      <c r="R51" s="240">
        <v>1.3777676593434496E-3</v>
      </c>
      <c r="S51" s="240">
        <v>1.3777676593434496E-3</v>
      </c>
      <c r="T51" s="240">
        <v>1.3777676593434496E-3</v>
      </c>
      <c r="U51" s="120"/>
      <c r="V51" s="137"/>
    </row>
    <row r="52" spans="1:22" s="156" customFormat="1" x14ac:dyDescent="0.25">
      <c r="A52" s="10" t="s">
        <v>63</v>
      </c>
      <c r="B52" s="196"/>
      <c r="C52" s="247"/>
      <c r="D52" s="196"/>
      <c r="E52" s="248"/>
      <c r="F52" s="196"/>
      <c r="G52" s="249"/>
      <c r="H52" s="196"/>
      <c r="I52" s="248"/>
      <c r="J52" s="196"/>
      <c r="K52" s="296"/>
      <c r="L52" s="199"/>
      <c r="M52" s="244"/>
      <c r="N52" s="245"/>
      <c r="O52" s="199"/>
      <c r="P52" s="247"/>
      <c r="Q52" s="248"/>
      <c r="R52" s="249"/>
      <c r="S52" s="248"/>
      <c r="T52" s="249"/>
      <c r="U52" s="120"/>
      <c r="V52" s="137"/>
    </row>
    <row r="53" spans="1:22" s="156" customFormat="1" x14ac:dyDescent="0.25">
      <c r="A53" s="10" t="s">
        <v>63</v>
      </c>
      <c r="B53" s="196"/>
      <c r="C53" s="247"/>
      <c r="D53" s="196"/>
      <c r="E53" s="248"/>
      <c r="F53" s="196"/>
      <c r="G53" s="249"/>
      <c r="H53" s="196"/>
      <c r="I53" s="248"/>
      <c r="J53" s="196"/>
      <c r="K53" s="296"/>
      <c r="L53" s="199"/>
      <c r="M53" s="244"/>
      <c r="N53" s="245"/>
      <c r="O53" s="199"/>
      <c r="P53" s="247"/>
      <c r="Q53" s="248"/>
      <c r="R53" s="249"/>
      <c r="S53" s="248"/>
      <c r="T53" s="249"/>
      <c r="U53" s="120"/>
      <c r="V53" s="137"/>
    </row>
    <row r="54" spans="1:22" x14ac:dyDescent="0.25">
      <c r="A54" s="157" t="s">
        <v>136</v>
      </c>
      <c r="B54" s="256">
        <f>SUM(B48:B53)</f>
        <v>25920.087428571427</v>
      </c>
      <c r="C54" s="257">
        <f>SUM(C48:C53)*12*Summary!B37</f>
        <v>18559.524488811297</v>
      </c>
      <c r="D54" s="258">
        <f>SUM(D48:D53)</f>
        <v>0</v>
      </c>
      <c r="E54" s="257">
        <f>SUM(E48:E53)*12*Summary!B37</f>
        <v>18559.524488811297</v>
      </c>
      <c r="F54" s="258">
        <f>SUM(F48:F53)</f>
        <v>0</v>
      </c>
      <c r="G54" s="257">
        <f>SUM(G48:G53)*12*Summary!B37</f>
        <v>18559.524488811297</v>
      </c>
      <c r="H54" s="258">
        <f>SUM(H48:H53)</f>
        <v>0</v>
      </c>
      <c r="I54" s="257">
        <f>SUM(I48:I53)*12*Summary!B37</f>
        <v>18559.524488811297</v>
      </c>
      <c r="J54" s="258">
        <f>SUM(J48:J53)</f>
        <v>0</v>
      </c>
      <c r="K54" s="297">
        <f>SUM(K48:K53)*12*Summary!B37</f>
        <v>18559.524488811297</v>
      </c>
      <c r="L54" s="259"/>
      <c r="M54" s="256">
        <f>B54+D54+F54+H54+J54</f>
        <v>25920.087428571427</v>
      </c>
      <c r="N54" s="257">
        <f>C54+E54+G54+I54+K54</f>
        <v>92797.622444056484</v>
      </c>
      <c r="O54" s="259"/>
      <c r="P54" s="257">
        <f>SUM(P48:P53)*12*Summary!B37</f>
        <v>24218.382843501804</v>
      </c>
      <c r="Q54" s="257">
        <f>SUM(Q48:Q53)*12*Summary!B37</f>
        <v>24218.382843501804</v>
      </c>
      <c r="R54" s="257">
        <f>SUM(R48:R53)*12*Summary!B37</f>
        <v>24218.382843501804</v>
      </c>
      <c r="S54" s="257">
        <f>SUM(S48:S53)*12*Summary!B37</f>
        <v>24218.382843501804</v>
      </c>
      <c r="T54" s="257">
        <f>SUM(T48:T53)*12*Summary!B37</f>
        <v>24218.382843501804</v>
      </c>
      <c r="U54" s="159"/>
      <c r="V54" s="158">
        <f t="shared" si="0"/>
        <v>121091.91421750902</v>
      </c>
    </row>
    <row r="55" spans="1:22" x14ac:dyDescent="0.25">
      <c r="A55" s="147" t="s">
        <v>78</v>
      </c>
      <c r="B55" s="271"/>
      <c r="C55" s="272"/>
      <c r="D55" s="271"/>
      <c r="E55" s="273"/>
      <c r="F55" s="274"/>
      <c r="G55" s="275"/>
      <c r="H55" s="271"/>
      <c r="I55" s="273"/>
      <c r="J55" s="274"/>
      <c r="K55" s="298"/>
      <c r="L55" s="267"/>
      <c r="M55" s="276"/>
      <c r="N55" s="276"/>
      <c r="O55" s="267"/>
      <c r="P55" s="272"/>
      <c r="Q55" s="273"/>
      <c r="R55" s="275"/>
      <c r="S55" s="273"/>
      <c r="T55" s="275"/>
      <c r="U55" s="160"/>
      <c r="V55" s="163"/>
    </row>
    <row r="56" spans="1:22" s="156" customFormat="1" ht="30" x14ac:dyDescent="0.25">
      <c r="A56" s="10" t="s">
        <v>191</v>
      </c>
      <c r="B56" s="374">
        <v>12960.043714285714</v>
      </c>
      <c r="C56" s="403">
        <v>1.2011581616481774E-2</v>
      </c>
      <c r="D56" s="390"/>
      <c r="E56" s="400">
        <v>1.2011581616481774E-2</v>
      </c>
      <c r="F56" s="390"/>
      <c r="G56" s="400">
        <v>1.2011581616481774E-2</v>
      </c>
      <c r="H56" s="390"/>
      <c r="I56" s="400">
        <v>1.2011581616481774E-2</v>
      </c>
      <c r="J56" s="390"/>
      <c r="K56" s="400">
        <v>1.2011581616481774E-2</v>
      </c>
      <c r="L56" s="391"/>
      <c r="M56" s="401"/>
      <c r="N56" s="404"/>
      <c r="O56" s="391"/>
      <c r="P56" s="403">
        <v>1.574342565995019E-2</v>
      </c>
      <c r="Q56" s="240">
        <v>1.574342565995019E-2</v>
      </c>
      <c r="R56" s="240">
        <v>1.574342565995019E-2</v>
      </c>
      <c r="S56" s="240">
        <v>1.574342565995019E-2</v>
      </c>
      <c r="T56" s="240">
        <v>1.574342565995019E-2</v>
      </c>
      <c r="U56" s="120"/>
      <c r="V56" s="137"/>
    </row>
    <row r="57" spans="1:22" s="156" customFormat="1" ht="30" x14ac:dyDescent="0.25">
      <c r="A57" s="10" t="s">
        <v>192</v>
      </c>
      <c r="B57" s="374">
        <v>12960.043714285714</v>
      </c>
      <c r="C57" s="403">
        <v>1.378805705229794E-2</v>
      </c>
      <c r="D57" s="390"/>
      <c r="E57" s="400">
        <v>1.378805705229794E-2</v>
      </c>
      <c r="F57" s="390"/>
      <c r="G57" s="400">
        <v>1.378805705229794E-2</v>
      </c>
      <c r="H57" s="390"/>
      <c r="I57" s="400">
        <v>1.378805705229794E-2</v>
      </c>
      <c r="J57" s="390"/>
      <c r="K57" s="400">
        <v>1.378805705229794E-2</v>
      </c>
      <c r="L57" s="391"/>
      <c r="M57" s="401"/>
      <c r="N57" s="404"/>
      <c r="O57" s="391"/>
      <c r="P57" s="403">
        <v>1.755543060448268E-2</v>
      </c>
      <c r="Q57" s="240">
        <v>1.755543060448268E-2</v>
      </c>
      <c r="R57" s="240">
        <v>1.755543060448268E-2</v>
      </c>
      <c r="S57" s="240">
        <v>1.755543060448268E-2</v>
      </c>
      <c r="T57" s="240">
        <v>1.755543060448268E-2</v>
      </c>
      <c r="U57" s="120"/>
      <c r="V57" s="137"/>
    </row>
    <row r="58" spans="1:22" s="156" customFormat="1" ht="30" x14ac:dyDescent="0.25">
      <c r="A58" s="10" t="s">
        <v>193</v>
      </c>
      <c r="B58" s="196"/>
      <c r="C58" s="403">
        <v>2.4446909667194929E-3</v>
      </c>
      <c r="D58" s="390"/>
      <c r="E58" s="400">
        <v>2.4446909667194929E-3</v>
      </c>
      <c r="F58" s="390"/>
      <c r="G58" s="400">
        <v>2.4446909667194929E-3</v>
      </c>
      <c r="H58" s="390"/>
      <c r="I58" s="400">
        <v>2.4446909667194929E-3</v>
      </c>
      <c r="J58" s="390"/>
      <c r="K58" s="400">
        <v>2.4446909667194929E-3</v>
      </c>
      <c r="L58" s="391"/>
      <c r="M58" s="401"/>
      <c r="N58" s="404"/>
      <c r="O58" s="391"/>
      <c r="P58" s="403">
        <v>2.4935847860538827E-3</v>
      </c>
      <c r="Q58" s="240">
        <v>2.4935847860538827E-3</v>
      </c>
      <c r="R58" s="240">
        <v>2.4935847860538827E-3</v>
      </c>
      <c r="S58" s="240">
        <v>2.4935847860538827E-3</v>
      </c>
      <c r="T58" s="240">
        <v>2.4935847860538827E-3</v>
      </c>
      <c r="U58" s="120"/>
      <c r="V58" s="137"/>
    </row>
    <row r="59" spans="1:22" s="156" customFormat="1" ht="30" x14ac:dyDescent="0.25">
      <c r="A59" s="10" t="s">
        <v>194</v>
      </c>
      <c r="B59" s="196"/>
      <c r="C59" s="403">
        <v>2.4446909667194929E-3</v>
      </c>
      <c r="D59" s="390"/>
      <c r="E59" s="400">
        <v>2.4446909667194929E-3</v>
      </c>
      <c r="F59" s="390"/>
      <c r="G59" s="400">
        <v>2.4446909667194929E-3</v>
      </c>
      <c r="H59" s="390"/>
      <c r="I59" s="400">
        <v>2.4446909667194929E-3</v>
      </c>
      <c r="J59" s="390"/>
      <c r="K59" s="400">
        <v>2.4446909667194929E-3</v>
      </c>
      <c r="L59" s="391"/>
      <c r="M59" s="401"/>
      <c r="N59" s="404"/>
      <c r="O59" s="391"/>
      <c r="P59" s="403">
        <v>2.4935847860538827E-3</v>
      </c>
      <c r="Q59" s="240">
        <v>2.4935847860538827E-3</v>
      </c>
      <c r="R59" s="240">
        <v>2.4935847860538827E-3</v>
      </c>
      <c r="S59" s="240">
        <v>2.4935847860538827E-3</v>
      </c>
      <c r="T59" s="240">
        <v>2.4935847860538827E-3</v>
      </c>
      <c r="U59" s="120"/>
      <c r="V59" s="137"/>
    </row>
    <row r="60" spans="1:22" s="156" customFormat="1" x14ac:dyDescent="0.25">
      <c r="A60" s="10" t="s">
        <v>63</v>
      </c>
      <c r="B60" s="196"/>
      <c r="C60" s="247"/>
      <c r="D60" s="196"/>
      <c r="E60" s="248"/>
      <c r="F60" s="196"/>
      <c r="G60" s="249"/>
      <c r="H60" s="196"/>
      <c r="I60" s="248"/>
      <c r="J60" s="196"/>
      <c r="K60" s="296"/>
      <c r="L60" s="199"/>
      <c r="M60" s="244"/>
      <c r="N60" s="245"/>
      <c r="O60" s="199"/>
      <c r="P60" s="247"/>
      <c r="Q60" s="248"/>
      <c r="R60" s="249"/>
      <c r="S60" s="248"/>
      <c r="T60" s="249"/>
      <c r="U60" s="120"/>
      <c r="V60" s="137"/>
    </row>
    <row r="61" spans="1:22" s="156" customFormat="1" x14ac:dyDescent="0.25">
      <c r="A61" s="10" t="s">
        <v>63</v>
      </c>
      <c r="B61" s="196"/>
      <c r="C61" s="247"/>
      <c r="D61" s="196"/>
      <c r="E61" s="248"/>
      <c r="F61" s="196"/>
      <c r="G61" s="249"/>
      <c r="H61" s="196"/>
      <c r="I61" s="248"/>
      <c r="J61" s="196"/>
      <c r="K61" s="296"/>
      <c r="L61" s="199"/>
      <c r="M61" s="244"/>
      <c r="N61" s="245"/>
      <c r="O61" s="199"/>
      <c r="P61" s="247"/>
      <c r="Q61" s="248"/>
      <c r="R61" s="249"/>
      <c r="S61" s="248"/>
      <c r="T61" s="249"/>
      <c r="U61" s="120"/>
      <c r="V61" s="137"/>
    </row>
    <row r="62" spans="1:22" ht="15.75" thickBot="1" x14ac:dyDescent="0.3">
      <c r="A62" s="157" t="s">
        <v>137</v>
      </c>
      <c r="B62" s="256">
        <f>SUM(B56:B61)</f>
        <v>25920.087428571427</v>
      </c>
      <c r="C62" s="277">
        <f>SUM(C56:C61)*12*Summary!B38</f>
        <v>23237.726399999996</v>
      </c>
      <c r="D62" s="256">
        <f t="shared" ref="D62:J62" si="1">SUM(D56:D61)</f>
        <v>0</v>
      </c>
      <c r="E62" s="277">
        <f>SUM(E56:E61)*12*Summary!B38</f>
        <v>23237.726399999996</v>
      </c>
      <c r="F62" s="256">
        <f t="shared" si="1"/>
        <v>0</v>
      </c>
      <c r="G62" s="277">
        <f>SUM(G56:G61)*12*Summary!B38</f>
        <v>23237.726399999996</v>
      </c>
      <c r="H62" s="256">
        <f t="shared" si="1"/>
        <v>0</v>
      </c>
      <c r="I62" s="277">
        <f>SUM(I56:I61)*12*Summary!B38</f>
        <v>23237.726399999996</v>
      </c>
      <c r="J62" s="256">
        <f t="shared" si="1"/>
        <v>0</v>
      </c>
      <c r="K62" s="277">
        <f>SUM(K56:K61)*12*Summary!B38</f>
        <v>23237.726399999996</v>
      </c>
      <c r="L62" s="259"/>
      <c r="M62" s="256">
        <f>B62+D62+F62+H62+J62</f>
        <v>25920.087428571427</v>
      </c>
      <c r="N62" s="257">
        <f>C62+E62+G62+I62+K62</f>
        <v>116188.63199999998</v>
      </c>
      <c r="O62" s="259"/>
      <c r="P62" s="257">
        <f>SUM(P56:P61)*12*Summary!B38</f>
        <v>28990.178763428565</v>
      </c>
      <c r="Q62" s="257">
        <f>SUM(Q56:Q61)*12*Summary!B38</f>
        <v>28990.178763428565</v>
      </c>
      <c r="R62" s="257">
        <f>SUM(R56:R61)*12*Summary!B38</f>
        <v>28990.178763428565</v>
      </c>
      <c r="S62" s="257">
        <f>SUM(S56:S61)*12*Summary!B38</f>
        <v>28990.178763428565</v>
      </c>
      <c r="T62" s="257">
        <f>SUM(T56:T61)*12*Summary!B38</f>
        <v>28990.178763428565</v>
      </c>
      <c r="U62" s="159"/>
      <c r="V62" s="158">
        <f t="shared" si="0"/>
        <v>144950.89381714282</v>
      </c>
    </row>
    <row r="63" spans="1:22" ht="15.75" thickBot="1" x14ac:dyDescent="0.3">
      <c r="A63" s="164" t="s">
        <v>46</v>
      </c>
      <c r="B63" s="278">
        <f t="shared" ref="B63:K63" si="2">B14+B22+B30+B38+B46+B54+B62</f>
        <v>181440.61199999999</v>
      </c>
      <c r="C63" s="278">
        <f t="shared" si="2"/>
        <v>141523.25568881127</v>
      </c>
      <c r="D63" s="278">
        <f t="shared" si="2"/>
        <v>0</v>
      </c>
      <c r="E63" s="278">
        <f t="shared" si="2"/>
        <v>141523.25568881127</v>
      </c>
      <c r="F63" s="278">
        <f t="shared" si="2"/>
        <v>0</v>
      </c>
      <c r="G63" s="278">
        <f t="shared" si="2"/>
        <v>141523.25568881127</v>
      </c>
      <c r="H63" s="278">
        <f t="shared" si="2"/>
        <v>0</v>
      </c>
      <c r="I63" s="278">
        <f t="shared" si="2"/>
        <v>141523.25568881127</v>
      </c>
      <c r="J63" s="278">
        <f t="shared" si="2"/>
        <v>0</v>
      </c>
      <c r="K63" s="278">
        <f t="shared" si="2"/>
        <v>141523.25568881127</v>
      </c>
      <c r="L63" s="278">
        <f t="shared" ref="L63" si="3">L14+L22+L30+L38+L46+L54+L62</f>
        <v>0</v>
      </c>
      <c r="M63" s="278">
        <f>M14+M22+M30+M38+M46+M54+M62</f>
        <v>181440.61199999999</v>
      </c>
      <c r="N63" s="278">
        <f>N14+N22+N30+N38+N46+N54+N62</f>
        <v>707616.27844405652</v>
      </c>
      <c r="O63" s="278"/>
      <c r="P63" s="278">
        <f>P14+P22+P30+P38+P46+P54+P62</f>
        <v>181367.57568007323</v>
      </c>
      <c r="Q63" s="278">
        <f>Q14+Q22+Q30+Q38+Q46+Q54+Q62</f>
        <v>181367.57568007323</v>
      </c>
      <c r="R63" s="278">
        <f>R14+R22+R30+R38+R46+R54+R62</f>
        <v>181367.57568007323</v>
      </c>
      <c r="S63" s="278">
        <f>S14+S22+S30+S38+S46+S54+S62</f>
        <v>181367.57568007323</v>
      </c>
      <c r="T63" s="279">
        <f>T14+T22+T30+T38+T46+T54+T62</f>
        <v>181367.57568007323</v>
      </c>
      <c r="U63" s="165"/>
      <c r="V63" s="166">
        <f>V14+V22+V30+V38+V46+V54+V62</f>
        <v>906837.87840036617</v>
      </c>
    </row>
    <row r="64" spans="1:22" x14ac:dyDescent="0.25">
      <c r="B64" s="9"/>
      <c r="C64" s="9"/>
      <c r="D64" s="9"/>
      <c r="E64" s="9"/>
      <c r="F64" s="43"/>
      <c r="G64" s="9"/>
      <c r="H64" s="9"/>
      <c r="I64" s="9"/>
      <c r="J64" s="9"/>
      <c r="K64" s="43"/>
      <c r="L64" s="45"/>
      <c r="M64" s="43"/>
      <c r="N64" s="43"/>
      <c r="O64" s="45"/>
      <c r="P64" s="44"/>
      <c r="Q64" s="45"/>
      <c r="R64" s="45"/>
    </row>
    <row r="65" spans="1:18" x14ac:dyDescent="0.25">
      <c r="A65" s="336"/>
      <c r="B65" s="337"/>
      <c r="C65" s="337"/>
      <c r="D65" s="337"/>
      <c r="E65" s="337"/>
      <c r="K65" s="46"/>
      <c r="L65" s="121"/>
      <c r="M65" s="46"/>
      <c r="N65" s="46"/>
      <c r="O65" s="121"/>
      <c r="P65" s="46"/>
      <c r="Q65" s="46"/>
      <c r="R65" s="46"/>
    </row>
  </sheetData>
  <sheetProtection password="D918" sheet="1" insertRows="0" selectLockedCells="1"/>
  <mergeCells count="13">
    <mergeCell ref="P4:T4"/>
    <mergeCell ref="H5:I5"/>
    <mergeCell ref="J5:K5"/>
    <mergeCell ref="B2:H2"/>
    <mergeCell ref="B3:H3"/>
    <mergeCell ref="M3:N3"/>
    <mergeCell ref="B4:K4"/>
    <mergeCell ref="M4:N4"/>
    <mergeCell ref="A65:E65"/>
    <mergeCell ref="A5:A6"/>
    <mergeCell ref="B5:C5"/>
    <mergeCell ref="D5:E5"/>
    <mergeCell ref="F5:G5"/>
  </mergeCells>
  <pageMargins left="0.25" right="0.25" top="0.45208223972003497" bottom="0.41562445319335101" header="0.3" footer="0.3"/>
  <pageSetup paperSize="5" scale="43" orientation="landscape" verticalDpi="1200" r:id="rId1"/>
  <headerFooter>
    <oddHeader>&amp;C6264 Z1 BAFO Cost Proposal Option C</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V64"/>
  <sheetViews>
    <sheetView view="pageLayout" zoomScale="60" zoomScaleNormal="60" zoomScalePageLayoutView="60" workbookViewId="0">
      <selection activeCell="E15" sqref="E15"/>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1" style="55" hidden="1" customWidth="1"/>
    <col min="22" max="22" width="20.28515625" hidden="1" customWidth="1"/>
  </cols>
  <sheetData>
    <row r="1" spans="1:22" x14ac:dyDescent="0.25">
      <c r="A1" s="60" t="s">
        <v>60</v>
      </c>
      <c r="B1" s="354" t="str">
        <f>Summary!B2</f>
        <v>Hamilton NG911, Inc.</v>
      </c>
      <c r="C1" s="355"/>
      <c r="D1" s="355"/>
      <c r="E1" s="355"/>
      <c r="F1" s="355"/>
      <c r="G1" s="355"/>
      <c r="H1" s="355"/>
      <c r="I1" s="355"/>
      <c r="J1" s="355"/>
      <c r="K1" s="355"/>
      <c r="L1" s="355"/>
      <c r="M1" s="355"/>
      <c r="N1" s="355"/>
      <c r="O1" s="355"/>
      <c r="P1" s="355"/>
      <c r="Q1" s="355"/>
      <c r="R1" s="355"/>
      <c r="S1" s="355"/>
      <c r="T1" s="355"/>
      <c r="U1"/>
    </row>
    <row r="2" spans="1:22" ht="15.75" thickBot="1" x14ac:dyDescent="0.3">
      <c r="A2" s="61" t="s">
        <v>9</v>
      </c>
      <c r="B2" s="356">
        <f>Summary!B3</f>
        <v>44082</v>
      </c>
      <c r="C2" s="357"/>
      <c r="D2" s="357"/>
      <c r="E2" s="357"/>
      <c r="F2" s="357"/>
      <c r="G2" s="357"/>
      <c r="H2" s="357"/>
      <c r="I2" s="357"/>
      <c r="J2" s="357"/>
      <c r="K2" s="357"/>
      <c r="L2" s="357"/>
      <c r="M2" s="357"/>
      <c r="N2" s="357"/>
      <c r="O2" s="357"/>
      <c r="P2" s="357"/>
      <c r="Q2" s="357"/>
      <c r="R2" s="357"/>
      <c r="S2" s="357"/>
      <c r="T2" s="357"/>
      <c r="U2"/>
    </row>
    <row r="3" spans="1:22" ht="15.75" thickBot="1" x14ac:dyDescent="0.3">
      <c r="A3" s="62"/>
      <c r="B3" s="348" t="s">
        <v>19</v>
      </c>
      <c r="C3" s="349"/>
      <c r="D3" s="349"/>
      <c r="E3" s="349"/>
      <c r="F3" s="349"/>
      <c r="G3" s="349"/>
      <c r="H3" s="349"/>
      <c r="I3" s="349"/>
      <c r="J3" s="349"/>
      <c r="K3" s="350"/>
      <c r="L3" s="64"/>
      <c r="M3" s="348" t="s">
        <v>90</v>
      </c>
      <c r="N3" s="353"/>
      <c r="O3" s="64"/>
      <c r="P3" s="335"/>
      <c r="Q3" s="335"/>
      <c r="R3" s="335"/>
      <c r="S3" s="335"/>
      <c r="T3" s="334"/>
      <c r="U3" s="64"/>
      <c r="V3" s="126" t="s">
        <v>121</v>
      </c>
    </row>
    <row r="4" spans="1:22" ht="15.75" thickBot="1" x14ac:dyDescent="0.3">
      <c r="A4" s="351" t="s">
        <v>36</v>
      </c>
      <c r="B4" s="333" t="s">
        <v>3</v>
      </c>
      <c r="C4" s="334"/>
      <c r="D4" s="333" t="s">
        <v>4</v>
      </c>
      <c r="E4" s="334"/>
      <c r="F4" s="333" t="s">
        <v>5</v>
      </c>
      <c r="G4" s="334"/>
      <c r="H4" s="333" t="s">
        <v>6</v>
      </c>
      <c r="I4" s="334"/>
      <c r="J4" s="333" t="s">
        <v>7</v>
      </c>
      <c r="K4" s="347"/>
      <c r="L4" s="64"/>
      <c r="M4" s="348" t="s">
        <v>91</v>
      </c>
      <c r="N4" s="353"/>
      <c r="O4" s="64"/>
      <c r="P4" s="124" t="s">
        <v>54</v>
      </c>
      <c r="Q4" s="124" t="s">
        <v>55</v>
      </c>
      <c r="R4" s="124" t="s">
        <v>56</v>
      </c>
      <c r="S4" s="124" t="s">
        <v>57</v>
      </c>
      <c r="T4" s="124" t="s">
        <v>58</v>
      </c>
      <c r="U4" s="64"/>
      <c r="V4" s="126" t="s">
        <v>122</v>
      </c>
    </row>
    <row r="5" spans="1:22" ht="15.75" thickBot="1" x14ac:dyDescent="0.3">
      <c r="A5" s="352"/>
      <c r="B5" s="1" t="s">
        <v>2</v>
      </c>
      <c r="C5" s="1" t="s">
        <v>17</v>
      </c>
      <c r="D5" s="1" t="s">
        <v>2</v>
      </c>
      <c r="E5" s="1" t="s">
        <v>17</v>
      </c>
      <c r="F5" s="1" t="s">
        <v>2</v>
      </c>
      <c r="G5" s="1" t="s">
        <v>17</v>
      </c>
      <c r="H5" s="1" t="s">
        <v>2</v>
      </c>
      <c r="I5" s="1" t="s">
        <v>17</v>
      </c>
      <c r="J5" s="1" t="s">
        <v>2</v>
      </c>
      <c r="K5" s="63" t="s">
        <v>17</v>
      </c>
      <c r="L5" s="65"/>
      <c r="M5" s="1" t="s">
        <v>2</v>
      </c>
      <c r="N5" s="1" t="s">
        <v>17</v>
      </c>
      <c r="O5" s="68"/>
      <c r="P5" s="1" t="s">
        <v>17</v>
      </c>
      <c r="Q5" s="1" t="s">
        <v>17</v>
      </c>
      <c r="R5" s="1" t="s">
        <v>17</v>
      </c>
      <c r="S5" s="1" t="s">
        <v>17</v>
      </c>
      <c r="T5" s="1" t="s">
        <v>17</v>
      </c>
      <c r="U5" s="65"/>
      <c r="V5" s="1" t="s">
        <v>17</v>
      </c>
    </row>
    <row r="6" spans="1:22" s="55" customFormat="1" x14ac:dyDescent="0.25">
      <c r="A6" s="167" t="s">
        <v>72</v>
      </c>
      <c r="B6" s="189"/>
      <c r="C6" s="190"/>
      <c r="D6" s="191"/>
      <c r="E6" s="192"/>
      <c r="F6" s="191"/>
      <c r="G6" s="193"/>
      <c r="H6" s="189"/>
      <c r="I6" s="192"/>
      <c r="J6" s="191"/>
      <c r="K6" s="194"/>
      <c r="L6" s="195"/>
      <c r="M6" s="190"/>
      <c r="N6" s="190"/>
      <c r="O6" s="195"/>
      <c r="P6" s="190"/>
      <c r="Q6" s="190"/>
      <c r="R6" s="190"/>
      <c r="S6" s="190"/>
      <c r="T6" s="190"/>
      <c r="U6" s="195"/>
      <c r="V6" s="190"/>
    </row>
    <row r="7" spans="1:22" s="156" customFormat="1" ht="15.75" thickBot="1" x14ac:dyDescent="0.3">
      <c r="A7" s="58" t="s">
        <v>161</v>
      </c>
      <c r="B7" s="374">
        <f>1.0284*'[2]LNG-BCF-ESRP-PRF-MISC'!F6</f>
        <v>14297.694506223914</v>
      </c>
      <c r="C7" s="375">
        <v>1.2500000000000001E-2</v>
      </c>
      <c r="D7" s="376"/>
      <c r="E7" s="375">
        <v>1.2500000000000001E-2</v>
      </c>
      <c r="F7" s="376"/>
      <c r="G7" s="375">
        <v>1.2500000000000001E-2</v>
      </c>
      <c r="H7" s="376"/>
      <c r="I7" s="375">
        <v>1.2500000000000001E-2</v>
      </c>
      <c r="J7" s="376"/>
      <c r="K7" s="198">
        <v>1.2500000000000001E-2</v>
      </c>
      <c r="L7" s="377"/>
      <c r="M7" s="200"/>
      <c r="N7" s="200"/>
      <c r="O7" s="378"/>
      <c r="P7" s="197">
        <f>1.02*(((K7*'[2]Summary-REV'!$B$32*60)+B7)/'[2]Summary-REV'!$B$32/60)</f>
        <v>1.3687796100075264E-2</v>
      </c>
      <c r="Q7" s="197">
        <f>P7</f>
        <v>1.3687796100075264E-2</v>
      </c>
      <c r="R7" s="197">
        <f>Q7</f>
        <v>1.3687796100075264E-2</v>
      </c>
      <c r="S7" s="197">
        <f>R7</f>
        <v>1.3687796100075264E-2</v>
      </c>
      <c r="T7" s="197">
        <f>S7</f>
        <v>1.3687796100075264E-2</v>
      </c>
      <c r="U7" s="199"/>
      <c r="V7" s="200"/>
    </row>
    <row r="8" spans="1:22" s="156" customFormat="1" ht="15.75" thickBot="1" x14ac:dyDescent="0.3">
      <c r="A8" s="58" t="s">
        <v>63</v>
      </c>
      <c r="B8" s="196"/>
      <c r="C8" s="197"/>
      <c r="D8" s="196"/>
      <c r="E8" s="197"/>
      <c r="F8" s="196"/>
      <c r="G8" s="197"/>
      <c r="H8" s="196"/>
      <c r="I8" s="197"/>
      <c r="J8" s="196"/>
      <c r="K8" s="198"/>
      <c r="L8" s="199"/>
      <c r="M8" s="200"/>
      <c r="N8" s="200"/>
      <c r="O8" s="201"/>
      <c r="P8" s="197"/>
      <c r="Q8" s="197"/>
      <c r="R8" s="197"/>
      <c r="S8" s="197"/>
      <c r="T8" s="197"/>
      <c r="U8" s="199"/>
      <c r="V8" s="202"/>
    </row>
    <row r="9" spans="1:22" s="156" customFormat="1" ht="15.75" thickBot="1" x14ac:dyDescent="0.3">
      <c r="A9" s="58" t="s">
        <v>63</v>
      </c>
      <c r="B9" s="203"/>
      <c r="C9" s="204"/>
      <c r="D9" s="203"/>
      <c r="E9" s="204"/>
      <c r="F9" s="203"/>
      <c r="G9" s="204"/>
      <c r="H9" s="203"/>
      <c r="I9" s="204"/>
      <c r="J9" s="203"/>
      <c r="K9" s="205"/>
      <c r="L9" s="199"/>
      <c r="M9" s="200"/>
      <c r="N9" s="200"/>
      <c r="O9" s="201"/>
      <c r="P9" s="204"/>
      <c r="Q9" s="204"/>
      <c r="R9" s="204"/>
      <c r="S9" s="204"/>
      <c r="T9" s="204"/>
      <c r="U9" s="199"/>
      <c r="V9" s="202"/>
    </row>
    <row r="10" spans="1:22" s="156" customFormat="1" ht="15.75" thickBot="1" x14ac:dyDescent="0.3">
      <c r="A10" s="58" t="s">
        <v>63</v>
      </c>
      <c r="B10" s="203"/>
      <c r="C10" s="204"/>
      <c r="D10" s="203"/>
      <c r="E10" s="204"/>
      <c r="F10" s="203"/>
      <c r="G10" s="204"/>
      <c r="H10" s="203"/>
      <c r="I10" s="204"/>
      <c r="J10" s="203"/>
      <c r="K10" s="205"/>
      <c r="L10" s="199"/>
      <c r="M10" s="200"/>
      <c r="N10" s="200"/>
      <c r="O10" s="201"/>
      <c r="P10" s="204"/>
      <c r="Q10" s="204"/>
      <c r="R10" s="204"/>
      <c r="S10" s="204"/>
      <c r="T10" s="204"/>
      <c r="U10" s="199"/>
      <c r="V10" s="202"/>
    </row>
    <row r="11" spans="1:22" s="156" customFormat="1" ht="15.75" thickBot="1" x14ac:dyDescent="0.3">
      <c r="A11" s="58" t="s">
        <v>63</v>
      </c>
      <c r="B11" s="196"/>
      <c r="C11" s="197"/>
      <c r="D11" s="196"/>
      <c r="E11" s="197"/>
      <c r="F11" s="196"/>
      <c r="G11" s="197"/>
      <c r="H11" s="196"/>
      <c r="I11" s="197"/>
      <c r="J11" s="196"/>
      <c r="K11" s="198"/>
      <c r="L11" s="199"/>
      <c r="M11" s="200"/>
      <c r="N11" s="200"/>
      <c r="O11" s="201"/>
      <c r="P11" s="197"/>
      <c r="Q11" s="197"/>
      <c r="R11" s="197"/>
      <c r="S11" s="197"/>
      <c r="T11" s="197"/>
      <c r="U11" s="199"/>
      <c r="V11" s="202"/>
    </row>
    <row r="12" spans="1:22" s="156" customFormat="1" ht="15.75" thickBot="1" x14ac:dyDescent="0.3">
      <c r="A12" s="59" t="s">
        <v>63</v>
      </c>
      <c r="B12" s="206"/>
      <c r="C12" s="207"/>
      <c r="D12" s="206"/>
      <c r="E12" s="207"/>
      <c r="F12" s="206"/>
      <c r="G12" s="207"/>
      <c r="H12" s="206"/>
      <c r="I12" s="207"/>
      <c r="J12" s="206"/>
      <c r="K12" s="208"/>
      <c r="L12" s="199"/>
      <c r="M12" s="209"/>
      <c r="N12" s="209"/>
      <c r="O12" s="201"/>
      <c r="P12" s="207"/>
      <c r="Q12" s="207"/>
      <c r="R12" s="207"/>
      <c r="S12" s="207"/>
      <c r="T12" s="207"/>
      <c r="U12" s="199"/>
      <c r="V12" s="210"/>
    </row>
    <row r="13" spans="1:22" s="50" customFormat="1" ht="16.5" customHeight="1" thickBot="1" x14ac:dyDescent="0.3">
      <c r="A13" s="175" t="s">
        <v>97</v>
      </c>
      <c r="B13" s="211">
        <f>SUM(B7:B12)</f>
        <v>14297.694506223914</v>
      </c>
      <c r="C13" s="212">
        <f>SUM(C7:C12)*12*Summary!$B$32</f>
        <v>38877.450000000004</v>
      </c>
      <c r="D13" s="213">
        <f>SUM(D7:D12)</f>
        <v>0</v>
      </c>
      <c r="E13" s="212">
        <f>SUM(E7:E12)*12*Summary!$B$32</f>
        <v>38877.450000000004</v>
      </c>
      <c r="F13" s="213">
        <f>SUM(F7:F12)</f>
        <v>0</v>
      </c>
      <c r="G13" s="212">
        <f>SUM(G7:G12)*12*Summary!$B$32</f>
        <v>38877.450000000004</v>
      </c>
      <c r="H13" s="213">
        <f>SUM(H7:H12)</f>
        <v>0</v>
      </c>
      <c r="I13" s="212">
        <f>SUM(I7:I12)*12*Summary!$B$32</f>
        <v>38877.450000000004</v>
      </c>
      <c r="J13" s="213">
        <f>SUM(J7:J12)</f>
        <v>0</v>
      </c>
      <c r="K13" s="212">
        <f>SUM(K7:K12)*12*Summary!$B$32</f>
        <v>38877.450000000004</v>
      </c>
      <c r="L13" s="214"/>
      <c r="M13" s="215">
        <f xml:space="preserve"> SUM(J13,H13,F13,D13,B13)</f>
        <v>14297.694506223914</v>
      </c>
      <c r="N13" s="216">
        <f>SUM(K13,I13,G13,E13,C13)</f>
        <v>194387.25000000003</v>
      </c>
      <c r="O13" s="217"/>
      <c r="P13" s="212">
        <f>SUM(P7:P12)*12*Summary!$B$32</f>
        <v>42571.72867926969</v>
      </c>
      <c r="Q13" s="212">
        <f>SUM(Q7:Q12)*12*Summary!$B$32</f>
        <v>42571.72867926969</v>
      </c>
      <c r="R13" s="212">
        <f>SUM(R7:R12)*12*Summary!$B$32</f>
        <v>42571.72867926969</v>
      </c>
      <c r="S13" s="212">
        <f>SUM(S7:S12)*12*Summary!$B$32</f>
        <v>42571.72867926969</v>
      </c>
      <c r="T13" s="212">
        <f>SUM(T7:T12)*12*Summary!$B$32</f>
        <v>42571.72867926969</v>
      </c>
      <c r="U13" s="214"/>
      <c r="V13" s="218">
        <f>SUM(P13,T13,S13,R13,Q13)</f>
        <v>212858.64339634846</v>
      </c>
    </row>
    <row r="14" spans="1:22" s="57" customFormat="1" x14ac:dyDescent="0.25">
      <c r="A14" s="176" t="s">
        <v>73</v>
      </c>
      <c r="B14" s="219"/>
      <c r="C14" s="220"/>
      <c r="D14" s="220"/>
      <c r="E14" s="220"/>
      <c r="F14" s="220"/>
      <c r="G14" s="220"/>
      <c r="H14" s="220"/>
      <c r="I14" s="220"/>
      <c r="J14" s="220"/>
      <c r="K14" s="221"/>
      <c r="L14" s="222"/>
      <c r="M14" s="223"/>
      <c r="N14" s="224"/>
      <c r="O14" s="225"/>
      <c r="P14" s="220"/>
      <c r="Q14" s="220"/>
      <c r="R14" s="220"/>
      <c r="S14" s="220"/>
      <c r="T14" s="220"/>
      <c r="U14" s="222"/>
      <c r="V14" s="224"/>
    </row>
    <row r="15" spans="1:22" s="156" customFormat="1" ht="15.75" thickBot="1" x14ac:dyDescent="0.3">
      <c r="A15" s="58" t="s">
        <v>161</v>
      </c>
      <c r="B15" s="374">
        <v>28251.16</v>
      </c>
      <c r="C15" s="375">
        <v>1.2500000000000001E-2</v>
      </c>
      <c r="D15" s="376"/>
      <c r="E15" s="375">
        <v>1.2500000000000001E-2</v>
      </c>
      <c r="F15" s="376"/>
      <c r="G15" s="375">
        <v>1.2500000000000001E-2</v>
      </c>
      <c r="H15" s="376"/>
      <c r="I15" s="375">
        <v>1.2500000000000001E-2</v>
      </c>
      <c r="J15" s="376"/>
      <c r="K15" s="198">
        <v>1.2500000000000001E-2</v>
      </c>
      <c r="L15" s="377"/>
      <c r="M15" s="200"/>
      <c r="N15" s="200"/>
      <c r="O15" s="378"/>
      <c r="P15" s="197">
        <f>1.02*(((K15*'[2]Summary-REV'!$B$32*60)+B15)/'[2]Summary-REV'!$B$32/60)</f>
        <v>1.4603013970823706E-2</v>
      </c>
      <c r="Q15" s="197">
        <f>P15</f>
        <v>1.4603013970823706E-2</v>
      </c>
      <c r="R15" s="197">
        <f>Q15</f>
        <v>1.4603013970823706E-2</v>
      </c>
      <c r="S15" s="197">
        <f>R15</f>
        <v>1.4603013970823706E-2</v>
      </c>
      <c r="T15" s="197">
        <f>S15</f>
        <v>1.4603013970823706E-2</v>
      </c>
      <c r="U15" s="199"/>
      <c r="V15" s="200"/>
    </row>
    <row r="16" spans="1:22" s="156" customFormat="1" ht="15.75" thickBot="1" x14ac:dyDescent="0.3">
      <c r="A16" s="58" t="s">
        <v>63</v>
      </c>
      <c r="B16" s="196"/>
      <c r="C16" s="197"/>
      <c r="D16" s="196"/>
      <c r="E16" s="197"/>
      <c r="F16" s="196"/>
      <c r="G16" s="197"/>
      <c r="H16" s="196"/>
      <c r="I16" s="197"/>
      <c r="J16" s="196"/>
      <c r="K16" s="198"/>
      <c r="L16" s="199"/>
      <c r="M16" s="200"/>
      <c r="N16" s="200"/>
      <c r="O16" s="201"/>
      <c r="P16" s="197"/>
      <c r="Q16" s="197"/>
      <c r="R16" s="197"/>
      <c r="S16" s="197"/>
      <c r="T16" s="197"/>
      <c r="U16" s="199"/>
      <c r="V16" s="202"/>
    </row>
    <row r="17" spans="1:22" s="156" customFormat="1" ht="15.75" thickBot="1" x14ac:dyDescent="0.3">
      <c r="A17" s="58" t="s">
        <v>81</v>
      </c>
      <c r="B17" s="203"/>
      <c r="C17" s="204"/>
      <c r="D17" s="203"/>
      <c r="E17" s="204"/>
      <c r="F17" s="203"/>
      <c r="G17" s="204"/>
      <c r="H17" s="203"/>
      <c r="I17" s="204"/>
      <c r="J17" s="203"/>
      <c r="K17" s="205"/>
      <c r="L17" s="199"/>
      <c r="M17" s="200"/>
      <c r="N17" s="200"/>
      <c r="O17" s="201"/>
      <c r="P17" s="204"/>
      <c r="Q17" s="204"/>
      <c r="R17" s="204"/>
      <c r="S17" s="204"/>
      <c r="T17" s="204"/>
      <c r="U17" s="199"/>
      <c r="V17" s="202"/>
    </row>
    <row r="18" spans="1:22" s="156" customFormat="1" ht="15.75" thickBot="1" x14ac:dyDescent="0.3">
      <c r="A18" s="58" t="s">
        <v>63</v>
      </c>
      <c r="B18" s="203"/>
      <c r="C18" s="204"/>
      <c r="D18" s="203"/>
      <c r="E18" s="204"/>
      <c r="F18" s="203"/>
      <c r="G18" s="204"/>
      <c r="H18" s="203"/>
      <c r="I18" s="204"/>
      <c r="J18" s="203"/>
      <c r="K18" s="205"/>
      <c r="L18" s="199"/>
      <c r="M18" s="200"/>
      <c r="N18" s="200"/>
      <c r="O18" s="201"/>
      <c r="P18" s="204"/>
      <c r="Q18" s="204"/>
      <c r="R18" s="204"/>
      <c r="S18" s="204"/>
      <c r="T18" s="204"/>
      <c r="U18" s="199"/>
      <c r="V18" s="202"/>
    </row>
    <row r="19" spans="1:22" s="156" customFormat="1" ht="15.75" thickBot="1" x14ac:dyDescent="0.3">
      <c r="A19" s="58" t="s">
        <v>63</v>
      </c>
      <c r="B19" s="196"/>
      <c r="C19" s="197"/>
      <c r="D19" s="196"/>
      <c r="E19" s="197"/>
      <c r="F19" s="196"/>
      <c r="G19" s="197"/>
      <c r="H19" s="196"/>
      <c r="I19" s="197"/>
      <c r="J19" s="196"/>
      <c r="K19" s="198"/>
      <c r="L19" s="199"/>
      <c r="M19" s="200"/>
      <c r="N19" s="200"/>
      <c r="O19" s="201"/>
      <c r="P19" s="197"/>
      <c r="Q19" s="197"/>
      <c r="R19" s="197"/>
      <c r="S19" s="197"/>
      <c r="T19" s="197"/>
      <c r="U19" s="199"/>
      <c r="V19" s="202"/>
    </row>
    <row r="20" spans="1:22" s="156" customFormat="1" ht="15.75" thickBot="1" x14ac:dyDescent="0.3">
      <c r="A20" s="59" t="s">
        <v>63</v>
      </c>
      <c r="B20" s="206"/>
      <c r="C20" s="207"/>
      <c r="D20" s="206"/>
      <c r="E20" s="207"/>
      <c r="F20" s="206"/>
      <c r="G20" s="207"/>
      <c r="H20" s="206"/>
      <c r="I20" s="207"/>
      <c r="J20" s="206"/>
      <c r="K20" s="208"/>
      <c r="L20" s="199"/>
      <c r="M20" s="200"/>
      <c r="N20" s="209"/>
      <c r="O20" s="201"/>
      <c r="P20" s="207"/>
      <c r="Q20" s="207"/>
      <c r="R20" s="207"/>
      <c r="S20" s="207"/>
      <c r="T20" s="207"/>
      <c r="U20" s="199"/>
      <c r="V20" s="210"/>
    </row>
    <row r="21" spans="1:22" s="50" customFormat="1" ht="15.75" thickBot="1" x14ac:dyDescent="0.3">
      <c r="A21" s="175" t="s">
        <v>98</v>
      </c>
      <c r="B21" s="211">
        <f>SUM(B15:B20)</f>
        <v>28251.16</v>
      </c>
      <c r="C21" s="212">
        <f>SUM(C15:C20)*12*Summary!$B$33</f>
        <v>76818.900000000009</v>
      </c>
      <c r="D21" s="213">
        <f>SUM(D15:D20)</f>
        <v>0</v>
      </c>
      <c r="E21" s="212">
        <f>SUM(E15:E20)*12*Summary!$B$33</f>
        <v>76818.900000000009</v>
      </c>
      <c r="F21" s="213">
        <f>SUM(F15:F20)</f>
        <v>0</v>
      </c>
      <c r="G21" s="212">
        <f>SUM(G15:G20)*12*Summary!$B$33</f>
        <v>76818.900000000009</v>
      </c>
      <c r="H21" s="213">
        <f>SUM(H15:H20)</f>
        <v>0</v>
      </c>
      <c r="I21" s="212">
        <f>SUM(I15:I20)*12*Summary!$B$33</f>
        <v>76818.900000000009</v>
      </c>
      <c r="J21" s="213">
        <f>SUM(J15:J20)</f>
        <v>0</v>
      </c>
      <c r="K21" s="212">
        <f>SUM(K15:K20)*12*Summary!$B$33</f>
        <v>76818.900000000009</v>
      </c>
      <c r="L21" s="214"/>
      <c r="M21" s="215">
        <f xml:space="preserve"> SUM(J21,H21,F21,D21,B21)</f>
        <v>28251.16</v>
      </c>
      <c r="N21" s="216">
        <f>SUM(K21,I21,G21,E21,C21)</f>
        <v>384094.50000000006</v>
      </c>
      <c r="O21" s="217"/>
      <c r="P21" s="212">
        <f>SUM(P15:P20)*12*Summary!$B$33</f>
        <v>89742.99759386474</v>
      </c>
      <c r="Q21" s="212">
        <f>SUM(Q15:Q20)*12*Summary!$B$33</f>
        <v>89742.99759386474</v>
      </c>
      <c r="R21" s="212">
        <f>SUM(R15:R20)*12*Summary!$B$33</f>
        <v>89742.99759386474</v>
      </c>
      <c r="S21" s="212">
        <f>SUM(S15:S20)*12*Summary!$B$33</f>
        <v>89742.99759386474</v>
      </c>
      <c r="T21" s="212">
        <f>SUM(T15:T20)*12*Summary!$B$33</f>
        <v>89742.99759386474</v>
      </c>
      <c r="U21" s="214"/>
      <c r="V21" s="218">
        <f>SUM(P21,T21,S21,R21,Q21)</f>
        <v>448714.9879693237</v>
      </c>
    </row>
    <row r="22" spans="1:22" ht="15.75" thickBot="1" x14ac:dyDescent="0.3">
      <c r="A22" s="177" t="s">
        <v>74</v>
      </c>
      <c r="B22" s="226"/>
      <c r="C22" s="227"/>
      <c r="D22" s="227"/>
      <c r="E22" s="227"/>
      <c r="F22" s="227"/>
      <c r="G22" s="227"/>
      <c r="H22" s="227"/>
      <c r="I22" s="227"/>
      <c r="J22" s="227"/>
      <c r="K22" s="228"/>
      <c r="L22" s="229"/>
      <c r="M22" s="230"/>
      <c r="N22" s="227"/>
      <c r="O22" s="231"/>
      <c r="P22" s="227"/>
      <c r="Q22" s="227"/>
      <c r="R22" s="227"/>
      <c r="S22" s="227"/>
      <c r="T22" s="227"/>
      <c r="U22" s="229"/>
      <c r="V22" s="227"/>
    </row>
    <row r="23" spans="1:22" s="156" customFormat="1" ht="15.75" thickBot="1" x14ac:dyDescent="0.3">
      <c r="A23" s="58" t="s">
        <v>161</v>
      </c>
      <c r="B23" s="374">
        <v>42587.31</v>
      </c>
      <c r="C23" s="375">
        <v>1.2500000000000001E-2</v>
      </c>
      <c r="D23" s="376"/>
      <c r="E23" s="375">
        <v>1.2500000000000001E-2</v>
      </c>
      <c r="F23" s="376"/>
      <c r="G23" s="375">
        <v>1.2500000000000001E-2</v>
      </c>
      <c r="H23" s="376"/>
      <c r="I23" s="375">
        <v>1.2500000000000001E-2</v>
      </c>
      <c r="J23" s="376"/>
      <c r="K23" s="198">
        <v>1.2500000000000001E-2</v>
      </c>
      <c r="L23" s="377"/>
      <c r="M23" s="200"/>
      <c r="N23" s="200"/>
      <c r="O23" s="378"/>
      <c r="P23" s="197">
        <f>1.02*(((K23*'[2]Summary-REV'!$B$32*60)+B23)/'[2]Summary-REV'!$B$32/60)</f>
        <v>1.554333239448575E-2</v>
      </c>
      <c r="Q23" s="197">
        <f>P23</f>
        <v>1.554333239448575E-2</v>
      </c>
      <c r="R23" s="197">
        <f>Q23</f>
        <v>1.554333239448575E-2</v>
      </c>
      <c r="S23" s="197">
        <f>R23</f>
        <v>1.554333239448575E-2</v>
      </c>
      <c r="T23" s="197">
        <f>S23</f>
        <v>1.554333239448575E-2</v>
      </c>
      <c r="U23" s="199"/>
      <c r="V23" s="200"/>
    </row>
    <row r="24" spans="1:22" s="156" customFormat="1" ht="15.75" thickBot="1" x14ac:dyDescent="0.3">
      <c r="A24" s="58" t="s">
        <v>63</v>
      </c>
      <c r="B24" s="196"/>
      <c r="C24" s="197"/>
      <c r="D24" s="196"/>
      <c r="E24" s="197"/>
      <c r="F24" s="196"/>
      <c r="G24" s="197"/>
      <c r="H24" s="196"/>
      <c r="I24" s="197"/>
      <c r="J24" s="196"/>
      <c r="K24" s="198"/>
      <c r="L24" s="199"/>
      <c r="M24" s="200"/>
      <c r="N24" s="200"/>
      <c r="O24" s="201"/>
      <c r="P24" s="197"/>
      <c r="Q24" s="197"/>
      <c r="R24" s="197"/>
      <c r="S24" s="197"/>
      <c r="T24" s="197"/>
      <c r="U24" s="199"/>
      <c r="V24" s="202"/>
    </row>
    <row r="25" spans="1:22" s="156" customFormat="1" ht="15.75" thickBot="1" x14ac:dyDescent="0.3">
      <c r="A25" s="58" t="s">
        <v>63</v>
      </c>
      <c r="B25" s="203"/>
      <c r="C25" s="204"/>
      <c r="D25" s="203"/>
      <c r="E25" s="204"/>
      <c r="F25" s="203"/>
      <c r="G25" s="204"/>
      <c r="H25" s="203"/>
      <c r="I25" s="204"/>
      <c r="J25" s="203"/>
      <c r="K25" s="205"/>
      <c r="L25" s="199"/>
      <c r="M25" s="200"/>
      <c r="N25" s="200"/>
      <c r="O25" s="201"/>
      <c r="P25" s="204"/>
      <c r="Q25" s="204"/>
      <c r="R25" s="204"/>
      <c r="S25" s="204"/>
      <c r="T25" s="204"/>
      <c r="U25" s="199"/>
      <c r="V25" s="202"/>
    </row>
    <row r="26" spans="1:22" s="156" customFormat="1" ht="15.75" thickBot="1" x14ac:dyDescent="0.3">
      <c r="A26" s="58" t="s">
        <v>63</v>
      </c>
      <c r="B26" s="203"/>
      <c r="C26" s="204"/>
      <c r="D26" s="203"/>
      <c r="E26" s="204"/>
      <c r="F26" s="203"/>
      <c r="G26" s="204"/>
      <c r="H26" s="203"/>
      <c r="I26" s="204"/>
      <c r="J26" s="203"/>
      <c r="K26" s="205"/>
      <c r="L26" s="199"/>
      <c r="M26" s="200"/>
      <c r="N26" s="200"/>
      <c r="O26" s="201"/>
      <c r="P26" s="204"/>
      <c r="Q26" s="204"/>
      <c r="R26" s="204"/>
      <c r="S26" s="204"/>
      <c r="T26" s="204"/>
      <c r="U26" s="199"/>
      <c r="V26" s="202"/>
    </row>
    <row r="27" spans="1:22" s="156" customFormat="1" ht="15.75" thickBot="1" x14ac:dyDescent="0.3">
      <c r="A27" s="58" t="s">
        <v>63</v>
      </c>
      <c r="B27" s="196"/>
      <c r="C27" s="197"/>
      <c r="D27" s="196"/>
      <c r="E27" s="197"/>
      <c r="F27" s="196"/>
      <c r="G27" s="197"/>
      <c r="H27" s="196"/>
      <c r="I27" s="197"/>
      <c r="J27" s="196"/>
      <c r="K27" s="198"/>
      <c r="L27" s="199"/>
      <c r="M27" s="200"/>
      <c r="N27" s="200"/>
      <c r="O27" s="201"/>
      <c r="P27" s="197"/>
      <c r="Q27" s="197"/>
      <c r="R27" s="197"/>
      <c r="S27" s="197"/>
      <c r="T27" s="197"/>
      <c r="U27" s="199"/>
      <c r="V27" s="202"/>
    </row>
    <row r="28" spans="1:22" s="156" customFormat="1" ht="15.75" thickBot="1" x14ac:dyDescent="0.3">
      <c r="A28" s="59" t="s">
        <v>63</v>
      </c>
      <c r="B28" s="206"/>
      <c r="C28" s="207"/>
      <c r="D28" s="206"/>
      <c r="E28" s="207"/>
      <c r="F28" s="206"/>
      <c r="G28" s="207"/>
      <c r="H28" s="206"/>
      <c r="I28" s="207"/>
      <c r="J28" s="206"/>
      <c r="K28" s="208"/>
      <c r="L28" s="199"/>
      <c r="M28" s="209"/>
      <c r="N28" s="209"/>
      <c r="O28" s="201"/>
      <c r="P28" s="207"/>
      <c r="Q28" s="207"/>
      <c r="R28" s="207"/>
      <c r="S28" s="207"/>
      <c r="T28" s="207"/>
      <c r="U28" s="199"/>
      <c r="V28" s="210"/>
    </row>
    <row r="29" spans="1:22" s="50" customFormat="1" ht="15.75" thickBot="1" x14ac:dyDescent="0.3">
      <c r="A29" s="175" t="s">
        <v>99</v>
      </c>
      <c r="B29" s="211">
        <f>SUM(B23:B28)</f>
        <v>42587.31</v>
      </c>
      <c r="C29" s="212">
        <f>SUM(C23:C28)*12*Summary!$B$34</f>
        <v>115800.90000000002</v>
      </c>
      <c r="D29" s="213">
        <f>SUM(D23:D28)</f>
        <v>0</v>
      </c>
      <c r="E29" s="212">
        <f>SUM(E23:E28)*12*Summary!$B$34</f>
        <v>115800.90000000002</v>
      </c>
      <c r="F29" s="213">
        <f>SUM(F23:F28)</f>
        <v>0</v>
      </c>
      <c r="G29" s="212">
        <f>SUM(G23:G28)*12*Summary!$B$34</f>
        <v>115800.90000000002</v>
      </c>
      <c r="H29" s="213">
        <f>SUM(H23:H28)</f>
        <v>0</v>
      </c>
      <c r="I29" s="212">
        <f>SUM(I23:I28)*12*Summary!$B$34</f>
        <v>115800.90000000002</v>
      </c>
      <c r="J29" s="213">
        <f>SUM(J23:J28)</f>
        <v>0</v>
      </c>
      <c r="K29" s="212">
        <f>SUM(K23:K28)*12*Summary!$B$34</f>
        <v>115800.90000000002</v>
      </c>
      <c r="L29" s="214"/>
      <c r="M29" s="215">
        <f xml:space="preserve"> SUM(J29,H29,F29,D29,B29)</f>
        <v>42587.31</v>
      </c>
      <c r="N29" s="216">
        <f>SUM(K29,I29,G29,E29,C29)</f>
        <v>579004.50000000012</v>
      </c>
      <c r="O29" s="217"/>
      <c r="P29" s="212">
        <f>SUM(P23:P28)*12*Summary!$B$34</f>
        <v>143994.55042244837</v>
      </c>
      <c r="Q29" s="212">
        <f>SUM(Q23:Q28)*12*Summary!$B$34</f>
        <v>143994.55042244837</v>
      </c>
      <c r="R29" s="212">
        <f>SUM(R23:R28)*12*Summary!$B$34</f>
        <v>143994.55042244837</v>
      </c>
      <c r="S29" s="212">
        <f>SUM(S23:S28)*12*Summary!$B$34</f>
        <v>143994.55042244837</v>
      </c>
      <c r="T29" s="212">
        <f>SUM(T23:T28)*12*Summary!$B$34</f>
        <v>143994.55042244837</v>
      </c>
      <c r="U29" s="214"/>
      <c r="V29" s="218">
        <f>SUM(P29,T29,S29,R29,Q29)</f>
        <v>719972.75211224193</v>
      </c>
    </row>
    <row r="30" spans="1:22" ht="15.75" thickBot="1" x14ac:dyDescent="0.3">
      <c r="A30" s="177" t="s">
        <v>75</v>
      </c>
      <c r="B30" s="226"/>
      <c r="C30" s="227"/>
      <c r="D30" s="227"/>
      <c r="E30" s="227"/>
      <c r="F30" s="227"/>
      <c r="G30" s="227"/>
      <c r="H30" s="227"/>
      <c r="I30" s="227"/>
      <c r="J30" s="227"/>
      <c r="K30" s="228"/>
      <c r="L30" s="229"/>
      <c r="M30" s="230"/>
      <c r="N30" s="227"/>
      <c r="O30" s="231"/>
      <c r="P30" s="227"/>
      <c r="Q30" s="227"/>
      <c r="R30" s="227"/>
      <c r="S30" s="227"/>
      <c r="T30" s="227"/>
      <c r="U30" s="229"/>
      <c r="V30" s="227"/>
    </row>
    <row r="31" spans="1:22" s="156" customFormat="1" ht="15.75" thickBot="1" x14ac:dyDescent="0.3">
      <c r="A31" s="58" t="s">
        <v>161</v>
      </c>
      <c r="B31" s="374">
        <v>1557.13</v>
      </c>
      <c r="C31" s="375">
        <v>1.2500000000000001E-2</v>
      </c>
      <c r="D31" s="376"/>
      <c r="E31" s="375">
        <v>1.2500000000000001E-2</v>
      </c>
      <c r="F31" s="376"/>
      <c r="G31" s="375">
        <v>1.2500000000000001E-2</v>
      </c>
      <c r="H31" s="376"/>
      <c r="I31" s="375">
        <v>1.2500000000000001E-2</v>
      </c>
      <c r="J31" s="376"/>
      <c r="K31" s="198">
        <v>1.2500000000000001E-2</v>
      </c>
      <c r="L31" s="377"/>
      <c r="M31" s="200"/>
      <c r="N31" s="200"/>
      <c r="O31" s="378"/>
      <c r="P31" s="197">
        <f>1.02*(((K31*'[2]Summary-REV'!$B$32*60)+B31)/'[2]Summary-REV'!$B$32/60)</f>
        <v>1.2852133280346321E-2</v>
      </c>
      <c r="Q31" s="197">
        <f>P31</f>
        <v>1.2852133280346321E-2</v>
      </c>
      <c r="R31" s="197">
        <f>Q31</f>
        <v>1.2852133280346321E-2</v>
      </c>
      <c r="S31" s="197">
        <f>R31</f>
        <v>1.2852133280346321E-2</v>
      </c>
      <c r="T31" s="197">
        <f>S31</f>
        <v>1.2852133280346321E-2</v>
      </c>
      <c r="U31" s="199"/>
      <c r="V31" s="200"/>
    </row>
    <row r="32" spans="1:22" s="156" customFormat="1" ht="15.75" thickBot="1" x14ac:dyDescent="0.3">
      <c r="A32" s="109" t="s">
        <v>63</v>
      </c>
      <c r="B32" s="196"/>
      <c r="C32" s="197"/>
      <c r="D32" s="196"/>
      <c r="E32" s="197"/>
      <c r="F32" s="196"/>
      <c r="G32" s="197"/>
      <c r="H32" s="196"/>
      <c r="I32" s="197"/>
      <c r="J32" s="196"/>
      <c r="K32" s="198"/>
      <c r="L32" s="199"/>
      <c r="M32" s="200"/>
      <c r="N32" s="200"/>
      <c r="O32" s="201"/>
      <c r="P32" s="197"/>
      <c r="Q32" s="197"/>
      <c r="R32" s="197"/>
      <c r="S32" s="197"/>
      <c r="T32" s="197"/>
      <c r="U32" s="199"/>
      <c r="V32" s="202"/>
    </row>
    <row r="33" spans="1:22" s="156" customFormat="1" ht="15.75" thickBot="1" x14ac:dyDescent="0.3">
      <c r="A33" s="58" t="s">
        <v>63</v>
      </c>
      <c r="B33" s="203"/>
      <c r="C33" s="204"/>
      <c r="D33" s="203"/>
      <c r="E33" s="204"/>
      <c r="F33" s="203"/>
      <c r="G33" s="204"/>
      <c r="H33" s="203"/>
      <c r="I33" s="204"/>
      <c r="J33" s="203"/>
      <c r="K33" s="205"/>
      <c r="L33" s="199"/>
      <c r="M33" s="200"/>
      <c r="N33" s="200"/>
      <c r="O33" s="201"/>
      <c r="P33" s="204"/>
      <c r="Q33" s="204"/>
      <c r="R33" s="204"/>
      <c r="S33" s="204"/>
      <c r="T33" s="204"/>
      <c r="U33" s="199"/>
      <c r="V33" s="202"/>
    </row>
    <row r="34" spans="1:22" s="156" customFormat="1" ht="15.75" thickBot="1" x14ac:dyDescent="0.3">
      <c r="A34" s="58" t="s">
        <v>63</v>
      </c>
      <c r="B34" s="203"/>
      <c r="C34" s="204"/>
      <c r="D34" s="203"/>
      <c r="E34" s="204"/>
      <c r="F34" s="203"/>
      <c r="G34" s="204"/>
      <c r="H34" s="203"/>
      <c r="I34" s="204"/>
      <c r="J34" s="203"/>
      <c r="K34" s="205"/>
      <c r="L34" s="199"/>
      <c r="M34" s="200"/>
      <c r="N34" s="200"/>
      <c r="O34" s="201"/>
      <c r="P34" s="204"/>
      <c r="Q34" s="204"/>
      <c r="R34" s="204"/>
      <c r="S34" s="204"/>
      <c r="T34" s="204"/>
      <c r="U34" s="199"/>
      <c r="V34" s="202"/>
    </row>
    <row r="35" spans="1:22" s="156" customFormat="1" ht="15.75" thickBot="1" x14ac:dyDescent="0.3">
      <c r="A35" s="58" t="s">
        <v>63</v>
      </c>
      <c r="B35" s="196"/>
      <c r="C35" s="197"/>
      <c r="D35" s="196"/>
      <c r="E35" s="197"/>
      <c r="F35" s="196"/>
      <c r="G35" s="197"/>
      <c r="H35" s="196"/>
      <c r="I35" s="197"/>
      <c r="J35" s="196"/>
      <c r="K35" s="198"/>
      <c r="L35" s="199"/>
      <c r="M35" s="200"/>
      <c r="N35" s="200"/>
      <c r="O35" s="201"/>
      <c r="P35" s="197"/>
      <c r="Q35" s="197"/>
      <c r="R35" s="197"/>
      <c r="S35" s="197"/>
      <c r="T35" s="197"/>
      <c r="U35" s="199"/>
      <c r="V35" s="202"/>
    </row>
    <row r="36" spans="1:22" s="156" customFormat="1" ht="15.75" thickBot="1" x14ac:dyDescent="0.3">
      <c r="A36" s="59" t="s">
        <v>63</v>
      </c>
      <c r="B36" s="206"/>
      <c r="C36" s="207"/>
      <c r="D36" s="206"/>
      <c r="E36" s="207"/>
      <c r="F36" s="206"/>
      <c r="G36" s="207"/>
      <c r="H36" s="206"/>
      <c r="I36" s="207"/>
      <c r="J36" s="206"/>
      <c r="K36" s="208"/>
      <c r="L36" s="199"/>
      <c r="M36" s="209"/>
      <c r="N36" s="209"/>
      <c r="O36" s="201"/>
      <c r="P36" s="207"/>
      <c r="Q36" s="207"/>
      <c r="R36" s="207"/>
      <c r="S36" s="207"/>
      <c r="T36" s="207"/>
      <c r="U36" s="199"/>
      <c r="V36" s="210"/>
    </row>
    <row r="37" spans="1:22" s="50" customFormat="1" ht="15.75" thickBot="1" x14ac:dyDescent="0.3">
      <c r="A37" s="175" t="s">
        <v>100</v>
      </c>
      <c r="B37" s="211">
        <f>SUM(B31:B36)</f>
        <v>1557.13</v>
      </c>
      <c r="C37" s="212">
        <f>SUM(C31:C36)*12*Summary!$B$35</f>
        <v>4234.05</v>
      </c>
      <c r="D37" s="213">
        <f>SUM(D31:D36)</f>
        <v>0</v>
      </c>
      <c r="E37" s="212">
        <f>SUM(E31:E36)*12*Summary!$B$35</f>
        <v>4234.05</v>
      </c>
      <c r="F37" s="213">
        <f>SUM(F31:F36)</f>
        <v>0</v>
      </c>
      <c r="G37" s="212">
        <f>SUM(G31:G36)*12*Summary!$B$35</f>
        <v>4234.05</v>
      </c>
      <c r="H37" s="213">
        <f>SUM(H31:H36)</f>
        <v>0</v>
      </c>
      <c r="I37" s="212">
        <f>SUM(I31:I36)*12*Summary!$B$35</f>
        <v>4234.05</v>
      </c>
      <c r="J37" s="213">
        <f>SUM(J31:J36)</f>
        <v>0</v>
      </c>
      <c r="K37" s="212">
        <f>SUM(K31:K36)*12*Summary!$B$35</f>
        <v>4234.05</v>
      </c>
      <c r="L37" s="214"/>
      <c r="M37" s="215">
        <f xml:space="preserve"> SUM(J37,H37,F37,D37,B37)</f>
        <v>1557.13</v>
      </c>
      <c r="N37" s="216">
        <f>SUM(K37,I37,G37,E37,C37)</f>
        <v>21170.25</v>
      </c>
      <c r="O37" s="217"/>
      <c r="P37" s="212">
        <f>SUM(P31:P36)*12*Summary!$B$35</f>
        <v>4353.3259932520277</v>
      </c>
      <c r="Q37" s="212">
        <f>SUM(Q31:Q36)*12*Summary!$B$35</f>
        <v>4353.3259932520277</v>
      </c>
      <c r="R37" s="212">
        <f>SUM(R31:R36)*12*Summary!$B$35</f>
        <v>4353.3259932520277</v>
      </c>
      <c r="S37" s="212">
        <f>SUM(S31:S36)*12*Summary!$B$35</f>
        <v>4353.3259932520277</v>
      </c>
      <c r="T37" s="212">
        <f>SUM(T31:T36)*12*Summary!$B$35</f>
        <v>4353.3259932520277</v>
      </c>
      <c r="U37" s="214"/>
      <c r="V37" s="218">
        <f>SUM(P37,T37,S37,R37,Q37)</f>
        <v>21766.629966260138</v>
      </c>
    </row>
    <row r="38" spans="1:22" ht="15.75" thickBot="1" x14ac:dyDescent="0.3">
      <c r="A38" s="177" t="s">
        <v>76</v>
      </c>
      <c r="B38" s="226"/>
      <c r="C38" s="227"/>
      <c r="D38" s="227"/>
      <c r="E38" s="227"/>
      <c r="F38" s="227"/>
      <c r="G38" s="227"/>
      <c r="H38" s="227"/>
      <c r="I38" s="227"/>
      <c r="J38" s="227"/>
      <c r="K38" s="228"/>
      <c r="L38" s="229"/>
      <c r="M38" s="230"/>
      <c r="N38" s="227"/>
      <c r="O38" s="231"/>
      <c r="P38" s="227"/>
      <c r="Q38" s="227"/>
      <c r="R38" s="227"/>
      <c r="S38" s="227"/>
      <c r="T38" s="227"/>
      <c r="U38" s="229"/>
      <c r="V38" s="227"/>
    </row>
    <row r="39" spans="1:22" s="156" customFormat="1" ht="15.75" thickBot="1" x14ac:dyDescent="0.3">
      <c r="A39" s="58" t="s">
        <v>161</v>
      </c>
      <c r="B39" s="374">
        <v>9952.94</v>
      </c>
      <c r="C39" s="375">
        <v>1.2500000000000001E-2</v>
      </c>
      <c r="D39" s="376"/>
      <c r="E39" s="375">
        <v>1.2500000000000001E-2</v>
      </c>
      <c r="F39" s="376"/>
      <c r="G39" s="375">
        <v>1.2500000000000001E-2</v>
      </c>
      <c r="H39" s="376"/>
      <c r="I39" s="375">
        <v>1.2500000000000001E-2</v>
      </c>
      <c r="J39" s="376"/>
      <c r="K39" s="198">
        <v>1.2500000000000001E-2</v>
      </c>
      <c r="L39" s="377"/>
      <c r="M39" s="200"/>
      <c r="N39" s="200"/>
      <c r="O39" s="378"/>
      <c r="P39" s="197">
        <f>1.02*(((K39*'[2]Summary-REV'!$B$32*60)+B39)/'[2]Summary-REV'!$B$32/60)</f>
        <v>1.3402820516777724E-2</v>
      </c>
      <c r="Q39" s="197">
        <f>P39</f>
        <v>1.3402820516777724E-2</v>
      </c>
      <c r="R39" s="197">
        <f>Q39</f>
        <v>1.3402820516777724E-2</v>
      </c>
      <c r="S39" s="197">
        <f>R39</f>
        <v>1.3402820516777724E-2</v>
      </c>
      <c r="T39" s="197">
        <f>S39</f>
        <v>1.3402820516777724E-2</v>
      </c>
      <c r="U39" s="199"/>
      <c r="V39" s="200"/>
    </row>
    <row r="40" spans="1:22" s="156" customFormat="1" ht="15.75" thickBot="1" x14ac:dyDescent="0.3">
      <c r="A40" s="58" t="s">
        <v>63</v>
      </c>
      <c r="B40" s="196"/>
      <c r="C40" s="197"/>
      <c r="D40" s="196"/>
      <c r="E40" s="197"/>
      <c r="F40" s="196"/>
      <c r="G40" s="197"/>
      <c r="H40" s="196"/>
      <c r="I40" s="197"/>
      <c r="J40" s="196"/>
      <c r="K40" s="198"/>
      <c r="L40" s="199"/>
      <c r="M40" s="200"/>
      <c r="N40" s="200"/>
      <c r="O40" s="201"/>
      <c r="P40" s="197"/>
      <c r="Q40" s="197"/>
      <c r="R40" s="197"/>
      <c r="S40" s="197"/>
      <c r="T40" s="197"/>
      <c r="U40" s="199"/>
      <c r="V40" s="202"/>
    </row>
    <row r="41" spans="1:22" s="156" customFormat="1" ht="15.75" thickBot="1" x14ac:dyDescent="0.3">
      <c r="A41" s="58" t="s">
        <v>63</v>
      </c>
      <c r="B41" s="203"/>
      <c r="C41" s="204"/>
      <c r="D41" s="203"/>
      <c r="E41" s="204"/>
      <c r="F41" s="203"/>
      <c r="G41" s="204"/>
      <c r="H41" s="203"/>
      <c r="I41" s="204"/>
      <c r="J41" s="203"/>
      <c r="K41" s="205"/>
      <c r="L41" s="199"/>
      <c r="M41" s="200"/>
      <c r="N41" s="200"/>
      <c r="O41" s="201"/>
      <c r="P41" s="204"/>
      <c r="Q41" s="204"/>
      <c r="R41" s="204"/>
      <c r="S41" s="204"/>
      <c r="T41" s="204"/>
      <c r="U41" s="199"/>
      <c r="V41" s="202"/>
    </row>
    <row r="42" spans="1:22" s="156" customFormat="1" ht="15.75" thickBot="1" x14ac:dyDescent="0.3">
      <c r="A42" s="58" t="s">
        <v>63</v>
      </c>
      <c r="B42" s="203"/>
      <c r="C42" s="204"/>
      <c r="D42" s="203"/>
      <c r="E42" s="204"/>
      <c r="F42" s="203"/>
      <c r="G42" s="204"/>
      <c r="H42" s="203"/>
      <c r="I42" s="204"/>
      <c r="J42" s="203"/>
      <c r="K42" s="205"/>
      <c r="L42" s="199"/>
      <c r="M42" s="200"/>
      <c r="N42" s="200"/>
      <c r="O42" s="201"/>
      <c r="P42" s="204"/>
      <c r="Q42" s="204"/>
      <c r="R42" s="204"/>
      <c r="S42" s="204"/>
      <c r="T42" s="204"/>
      <c r="U42" s="199"/>
      <c r="V42" s="202"/>
    </row>
    <row r="43" spans="1:22" s="156" customFormat="1" ht="15.75" thickBot="1" x14ac:dyDescent="0.3">
      <c r="A43" s="58" t="s">
        <v>63</v>
      </c>
      <c r="B43" s="196"/>
      <c r="C43" s="197"/>
      <c r="D43" s="196"/>
      <c r="E43" s="197"/>
      <c r="F43" s="196"/>
      <c r="G43" s="197"/>
      <c r="H43" s="196"/>
      <c r="I43" s="197"/>
      <c r="J43" s="196"/>
      <c r="K43" s="198"/>
      <c r="L43" s="199"/>
      <c r="M43" s="200"/>
      <c r="N43" s="200"/>
      <c r="O43" s="201"/>
      <c r="P43" s="197"/>
      <c r="Q43" s="197"/>
      <c r="R43" s="197"/>
      <c r="S43" s="197"/>
      <c r="T43" s="197"/>
      <c r="U43" s="199"/>
      <c r="V43" s="202"/>
    </row>
    <row r="44" spans="1:22" s="156" customFormat="1" ht="15.75" thickBot="1" x14ac:dyDescent="0.3">
      <c r="A44" s="59" t="s">
        <v>63</v>
      </c>
      <c r="B44" s="206"/>
      <c r="C44" s="207"/>
      <c r="D44" s="206"/>
      <c r="E44" s="207"/>
      <c r="F44" s="206"/>
      <c r="G44" s="207"/>
      <c r="H44" s="206"/>
      <c r="I44" s="207"/>
      <c r="J44" s="206"/>
      <c r="K44" s="208"/>
      <c r="L44" s="199"/>
      <c r="M44" s="209"/>
      <c r="N44" s="209"/>
      <c r="O44" s="201"/>
      <c r="P44" s="207"/>
      <c r="Q44" s="207"/>
      <c r="R44" s="207"/>
      <c r="S44" s="207"/>
      <c r="T44" s="207"/>
      <c r="U44" s="199"/>
      <c r="V44" s="210"/>
    </row>
    <row r="45" spans="1:22" s="50" customFormat="1" ht="15.75" thickBot="1" x14ac:dyDescent="0.3">
      <c r="A45" s="175" t="s">
        <v>101</v>
      </c>
      <c r="B45" s="211">
        <f>SUM(B39:B44)</f>
        <v>9952.94</v>
      </c>
      <c r="C45" s="212">
        <f>SUM(C39:C44)*12*Summary!$B$36</f>
        <v>27063.450000000004</v>
      </c>
      <c r="D45" s="213">
        <f>SUM(D39:D44)</f>
        <v>0</v>
      </c>
      <c r="E45" s="212">
        <f>SUM(E39:E44)*12*Summary!$B$36</f>
        <v>27063.450000000004</v>
      </c>
      <c r="F45" s="213">
        <f>SUM(F39:F44)</f>
        <v>0</v>
      </c>
      <c r="G45" s="212">
        <f>SUM(G39:G44)*12*Summary!$B$36</f>
        <v>27063.450000000004</v>
      </c>
      <c r="H45" s="213">
        <f>SUM(H39:H44)</f>
        <v>0</v>
      </c>
      <c r="I45" s="212">
        <f>SUM(I39:I44)*12*Summary!$B$36</f>
        <v>27063.450000000004</v>
      </c>
      <c r="J45" s="213">
        <f>SUM(J39:J44)</f>
        <v>0</v>
      </c>
      <c r="K45" s="212">
        <f>SUM(K39:K44)*12*Summary!$B$36</f>
        <v>27063.450000000004</v>
      </c>
      <c r="L45" s="214"/>
      <c r="M45" s="215">
        <f xml:space="preserve"> SUM(J45,H45,F45,D45,B45)</f>
        <v>9952.94</v>
      </c>
      <c r="N45" s="216">
        <f>SUM(K45,I45,G45,E45,C45)</f>
        <v>135317.25000000003</v>
      </c>
      <c r="O45" s="217"/>
      <c r="P45" s="212">
        <f>SUM(P39:P44)*12*Summary!$B$36</f>
        <v>29018.125033183045</v>
      </c>
      <c r="Q45" s="212">
        <f>SUM(Q39:Q44)*12*Summary!$B$36</f>
        <v>29018.125033183045</v>
      </c>
      <c r="R45" s="212">
        <f>SUM(R39:R44)*12*Summary!$B$36</f>
        <v>29018.125033183045</v>
      </c>
      <c r="S45" s="212">
        <f>SUM(S39:S44)*12*Summary!$B$36</f>
        <v>29018.125033183045</v>
      </c>
      <c r="T45" s="212">
        <f>SUM(T39:T44)*12*Summary!$B$36</f>
        <v>29018.125033183045</v>
      </c>
      <c r="U45" s="214"/>
      <c r="V45" s="218">
        <f>SUM(P45,T45,S45,R45,Q45)</f>
        <v>145090.62516591523</v>
      </c>
    </row>
    <row r="46" spans="1:22" ht="15.75" thickBot="1" x14ac:dyDescent="0.3">
      <c r="A46" s="177" t="s">
        <v>77</v>
      </c>
      <c r="B46" s="226"/>
      <c r="C46" s="227"/>
      <c r="D46" s="227"/>
      <c r="E46" s="227"/>
      <c r="F46" s="227"/>
      <c r="G46" s="227"/>
      <c r="H46" s="227"/>
      <c r="I46" s="227"/>
      <c r="J46" s="227"/>
      <c r="K46" s="228"/>
      <c r="L46" s="229"/>
      <c r="M46" s="230"/>
      <c r="N46" s="233"/>
      <c r="O46" s="231"/>
      <c r="P46" s="227"/>
      <c r="Q46" s="227"/>
      <c r="R46" s="227"/>
      <c r="S46" s="227"/>
      <c r="T46" s="233"/>
      <c r="U46" s="229"/>
      <c r="V46" s="233"/>
    </row>
    <row r="47" spans="1:22" s="156" customFormat="1" ht="15.75" thickBot="1" x14ac:dyDescent="0.3">
      <c r="A47" s="58" t="s">
        <v>161</v>
      </c>
      <c r="B47" s="374">
        <v>6299.95</v>
      </c>
      <c r="C47" s="375">
        <v>1.2500000000000001E-2</v>
      </c>
      <c r="D47" s="376"/>
      <c r="E47" s="375">
        <v>1.2500000000000001E-2</v>
      </c>
      <c r="F47" s="376"/>
      <c r="G47" s="375">
        <v>1.2500000000000001E-2</v>
      </c>
      <c r="H47" s="376"/>
      <c r="I47" s="375">
        <v>1.2500000000000001E-2</v>
      </c>
      <c r="J47" s="376"/>
      <c r="K47" s="198">
        <v>1.2500000000000001E-2</v>
      </c>
      <c r="L47" s="377"/>
      <c r="M47" s="200"/>
      <c r="N47" s="200"/>
      <c r="O47" s="378"/>
      <c r="P47" s="197">
        <f>1.02*(((K47*'[2]Summary-REV'!$B$32*60)+B47)/'[2]Summary-REV'!$B$32/60)</f>
        <v>1.3163218266630142E-2</v>
      </c>
      <c r="Q47" s="197">
        <f>P47</f>
        <v>1.3163218266630142E-2</v>
      </c>
      <c r="R47" s="197">
        <f>Q47</f>
        <v>1.3163218266630142E-2</v>
      </c>
      <c r="S47" s="197">
        <f>R47</f>
        <v>1.3163218266630142E-2</v>
      </c>
      <c r="T47" s="197">
        <f>S47</f>
        <v>1.3163218266630142E-2</v>
      </c>
      <c r="U47" s="199"/>
      <c r="V47" s="200"/>
    </row>
    <row r="48" spans="1:22" s="156" customFormat="1" ht="15.75" thickBot="1" x14ac:dyDescent="0.3">
      <c r="A48" s="58" t="s">
        <v>63</v>
      </c>
      <c r="B48" s="196"/>
      <c r="C48" s="197"/>
      <c r="D48" s="196"/>
      <c r="E48" s="197"/>
      <c r="F48" s="196"/>
      <c r="G48" s="197"/>
      <c r="H48" s="196"/>
      <c r="I48" s="197"/>
      <c r="J48" s="196"/>
      <c r="K48" s="198"/>
      <c r="L48" s="199"/>
      <c r="M48" s="200"/>
      <c r="N48" s="200"/>
      <c r="O48" s="201"/>
      <c r="P48" s="197"/>
      <c r="Q48" s="197"/>
      <c r="R48" s="197"/>
      <c r="S48" s="197"/>
      <c r="T48" s="197"/>
      <c r="U48" s="199"/>
      <c r="V48" s="202"/>
    </row>
    <row r="49" spans="1:22" s="156" customFormat="1" ht="15.75" thickBot="1" x14ac:dyDescent="0.3">
      <c r="A49" s="58" t="s">
        <v>63</v>
      </c>
      <c r="B49" s="203"/>
      <c r="C49" s="204"/>
      <c r="D49" s="203"/>
      <c r="E49" s="204"/>
      <c r="F49" s="203"/>
      <c r="G49" s="204"/>
      <c r="H49" s="203"/>
      <c r="I49" s="204"/>
      <c r="J49" s="203"/>
      <c r="K49" s="205"/>
      <c r="L49" s="199"/>
      <c r="M49" s="200"/>
      <c r="N49" s="200"/>
      <c r="O49" s="201"/>
      <c r="P49" s="204"/>
      <c r="Q49" s="204"/>
      <c r="R49" s="204"/>
      <c r="S49" s="204"/>
      <c r="T49" s="204"/>
      <c r="U49" s="199"/>
      <c r="V49" s="202"/>
    </row>
    <row r="50" spans="1:22" s="156" customFormat="1" ht="15.75" thickBot="1" x14ac:dyDescent="0.3">
      <c r="A50" s="58" t="s">
        <v>63</v>
      </c>
      <c r="B50" s="203"/>
      <c r="C50" s="204"/>
      <c r="D50" s="203"/>
      <c r="E50" s="204"/>
      <c r="F50" s="203"/>
      <c r="G50" s="204"/>
      <c r="H50" s="203"/>
      <c r="I50" s="204"/>
      <c r="J50" s="203"/>
      <c r="K50" s="205"/>
      <c r="L50" s="199"/>
      <c r="M50" s="200"/>
      <c r="N50" s="200"/>
      <c r="O50" s="201"/>
      <c r="P50" s="204"/>
      <c r="Q50" s="204"/>
      <c r="R50" s="204"/>
      <c r="S50" s="204"/>
      <c r="T50" s="204"/>
      <c r="U50" s="199"/>
      <c r="V50" s="202"/>
    </row>
    <row r="51" spans="1:22" s="156" customFormat="1" ht="15.75" thickBot="1" x14ac:dyDescent="0.3">
      <c r="A51" s="58" t="s">
        <v>63</v>
      </c>
      <c r="B51" s="196"/>
      <c r="C51" s="197"/>
      <c r="D51" s="196"/>
      <c r="E51" s="197"/>
      <c r="F51" s="196"/>
      <c r="G51" s="197"/>
      <c r="H51" s="196"/>
      <c r="I51" s="197"/>
      <c r="J51" s="196"/>
      <c r="K51" s="198"/>
      <c r="L51" s="199"/>
      <c r="M51" s="200"/>
      <c r="N51" s="200"/>
      <c r="O51" s="201"/>
      <c r="P51" s="197"/>
      <c r="Q51" s="197"/>
      <c r="R51" s="197"/>
      <c r="S51" s="197"/>
      <c r="T51" s="197"/>
      <c r="U51" s="199"/>
      <c r="V51" s="202"/>
    </row>
    <row r="52" spans="1:22" s="156" customFormat="1" ht="15.75" thickBot="1" x14ac:dyDescent="0.3">
      <c r="A52" s="59" t="s">
        <v>63</v>
      </c>
      <c r="B52" s="206"/>
      <c r="C52" s="207"/>
      <c r="D52" s="206"/>
      <c r="E52" s="207"/>
      <c r="F52" s="206"/>
      <c r="G52" s="207"/>
      <c r="H52" s="206"/>
      <c r="I52" s="207"/>
      <c r="J52" s="206"/>
      <c r="K52" s="208"/>
      <c r="L52" s="199"/>
      <c r="M52" s="209"/>
      <c r="N52" s="209"/>
      <c r="O52" s="201"/>
      <c r="P52" s="207"/>
      <c r="Q52" s="207"/>
      <c r="R52" s="207"/>
      <c r="S52" s="207"/>
      <c r="T52" s="207"/>
      <c r="U52" s="199"/>
      <c r="V52" s="210"/>
    </row>
    <row r="53" spans="1:22" s="50" customFormat="1" ht="15.75" thickBot="1" x14ac:dyDescent="0.3">
      <c r="A53" s="175" t="s">
        <v>104</v>
      </c>
      <c r="B53" s="234">
        <f>SUM(B47:B52)</f>
        <v>6299.95</v>
      </c>
      <c r="C53" s="212">
        <f>SUM(C47:C52)*12*Summary!$B$37</f>
        <v>17130.45</v>
      </c>
      <c r="D53" s="213">
        <f>SUM(D47:D52)</f>
        <v>0</v>
      </c>
      <c r="E53" s="212">
        <f>SUM(E47:E52)*12*Summary!$B$37</f>
        <v>17130.45</v>
      </c>
      <c r="F53" s="213">
        <f>SUM(F47:F52)</f>
        <v>0</v>
      </c>
      <c r="G53" s="212">
        <f>SUM(G47:G52)*12*Summary!$B$37</f>
        <v>17130.45</v>
      </c>
      <c r="H53" s="213">
        <f>SUM(H47:H52)</f>
        <v>0</v>
      </c>
      <c r="I53" s="212">
        <f>SUM(I47:I52)*12*Summary!$B$37</f>
        <v>17130.45</v>
      </c>
      <c r="J53" s="213">
        <f>SUM(J47:J52)</f>
        <v>0</v>
      </c>
      <c r="K53" s="212">
        <f>SUM(K47:K52)*12*Summary!$B$37</f>
        <v>17130.45</v>
      </c>
      <c r="L53" s="214"/>
      <c r="M53" s="215">
        <f xml:space="preserve"> SUM(J53,H53,F53,D53,B53)</f>
        <v>6299.95</v>
      </c>
      <c r="N53" s="216">
        <f>SUM(K53,I53,G53,E53,C53)</f>
        <v>85652.25</v>
      </c>
      <c r="O53" s="217"/>
      <c r="P53" s="212">
        <f>SUM(P47:P52)*12*Summary!$B$37</f>
        <v>18039.348188447548</v>
      </c>
      <c r="Q53" s="212">
        <f>SUM(Q47:Q52)*12*Summary!$B$37</f>
        <v>18039.348188447548</v>
      </c>
      <c r="R53" s="212">
        <f>SUM(R47:R52)*12*Summary!$B$37</f>
        <v>18039.348188447548</v>
      </c>
      <c r="S53" s="212">
        <f>SUM(S47:S52)*12*Summary!$B$37</f>
        <v>18039.348188447548</v>
      </c>
      <c r="T53" s="212">
        <f>SUM(T47:T52)*12*Summary!$B$37</f>
        <v>18039.348188447548</v>
      </c>
      <c r="U53" s="214"/>
      <c r="V53" s="218">
        <f>SUM(P53,T53,S53,R53,Q53)</f>
        <v>90196.740942237739</v>
      </c>
    </row>
    <row r="54" spans="1:22" ht="15.75" thickBot="1" x14ac:dyDescent="0.3">
      <c r="A54" s="177" t="s">
        <v>78</v>
      </c>
      <c r="B54" s="226"/>
      <c r="C54" s="227"/>
      <c r="D54" s="227"/>
      <c r="E54" s="227"/>
      <c r="F54" s="227"/>
      <c r="G54" s="227"/>
      <c r="H54" s="227"/>
      <c r="I54" s="227"/>
      <c r="J54" s="227"/>
      <c r="K54" s="228"/>
      <c r="L54" s="229"/>
      <c r="M54" s="230"/>
      <c r="N54" s="233"/>
      <c r="O54" s="231"/>
      <c r="P54" s="227"/>
      <c r="Q54" s="227"/>
      <c r="R54" s="227"/>
      <c r="S54" s="227"/>
      <c r="T54" s="235"/>
      <c r="U54" s="229"/>
      <c r="V54" s="233"/>
    </row>
    <row r="55" spans="1:22" s="156" customFormat="1" ht="15.75" thickBot="1" x14ac:dyDescent="0.3">
      <c r="A55" s="58" t="s">
        <v>161</v>
      </c>
      <c r="B55" s="374">
        <v>3480.88</v>
      </c>
      <c r="C55" s="375">
        <v>1.2500000000000001E-2</v>
      </c>
      <c r="D55" s="376"/>
      <c r="E55" s="375">
        <v>1.2500000000000001E-2</v>
      </c>
      <c r="F55" s="376"/>
      <c r="G55" s="375">
        <v>1.2500000000000001E-2</v>
      </c>
      <c r="H55" s="376"/>
      <c r="I55" s="375">
        <v>1.2500000000000001E-2</v>
      </c>
      <c r="J55" s="376"/>
      <c r="K55" s="198">
        <v>1.2500000000000001E-2</v>
      </c>
      <c r="L55" s="377"/>
      <c r="M55" s="200"/>
      <c r="N55" s="200"/>
      <c r="O55" s="378"/>
      <c r="P55" s="197">
        <f>1.02*(((K55*'[2]Summary-REV'!$B$32*60)+B55)/'[2]Summary-REV'!$B$32/60)</f>
        <v>1.2978313431050648E-2</v>
      </c>
      <c r="Q55" s="197">
        <f>P55</f>
        <v>1.2978313431050648E-2</v>
      </c>
      <c r="R55" s="197">
        <f>Q55</f>
        <v>1.2978313431050648E-2</v>
      </c>
      <c r="S55" s="197">
        <f>R55</f>
        <v>1.2978313431050648E-2</v>
      </c>
      <c r="T55" s="197">
        <f>S55</f>
        <v>1.2978313431050648E-2</v>
      </c>
      <c r="U55" s="199"/>
      <c r="V55" s="200"/>
    </row>
    <row r="56" spans="1:22" s="156" customFormat="1" ht="15.75" thickBot="1" x14ac:dyDescent="0.3">
      <c r="A56" s="58" t="s">
        <v>63</v>
      </c>
      <c r="B56" s="196"/>
      <c r="C56" s="197"/>
      <c r="D56" s="196"/>
      <c r="E56" s="197"/>
      <c r="F56" s="196"/>
      <c r="G56" s="197"/>
      <c r="H56" s="196"/>
      <c r="I56" s="197"/>
      <c r="J56" s="196"/>
      <c r="K56" s="198"/>
      <c r="L56" s="199"/>
      <c r="M56" s="200"/>
      <c r="N56" s="200"/>
      <c r="O56" s="201"/>
      <c r="P56" s="197"/>
      <c r="Q56" s="197"/>
      <c r="R56" s="197"/>
      <c r="S56" s="197"/>
      <c r="T56" s="197"/>
      <c r="U56" s="199"/>
      <c r="V56" s="202"/>
    </row>
    <row r="57" spans="1:22" s="156" customFormat="1" ht="15.75" thickBot="1" x14ac:dyDescent="0.3">
      <c r="A57" s="58" t="s">
        <v>63</v>
      </c>
      <c r="B57" s="203"/>
      <c r="C57" s="204"/>
      <c r="D57" s="203"/>
      <c r="E57" s="204"/>
      <c r="F57" s="203"/>
      <c r="G57" s="204"/>
      <c r="H57" s="203"/>
      <c r="I57" s="204"/>
      <c r="J57" s="203"/>
      <c r="K57" s="205"/>
      <c r="L57" s="199"/>
      <c r="M57" s="200"/>
      <c r="N57" s="200"/>
      <c r="O57" s="201"/>
      <c r="P57" s="204"/>
      <c r="Q57" s="204"/>
      <c r="R57" s="204"/>
      <c r="S57" s="204"/>
      <c r="T57" s="204"/>
      <c r="U57" s="199"/>
      <c r="V57" s="202"/>
    </row>
    <row r="58" spans="1:22" s="156" customFormat="1" ht="15.75" thickBot="1" x14ac:dyDescent="0.3">
      <c r="A58" s="58" t="s">
        <v>63</v>
      </c>
      <c r="B58" s="203"/>
      <c r="C58" s="204"/>
      <c r="D58" s="203"/>
      <c r="E58" s="204"/>
      <c r="F58" s="203"/>
      <c r="G58" s="204"/>
      <c r="H58" s="203"/>
      <c r="I58" s="204"/>
      <c r="J58" s="203"/>
      <c r="K58" s="205"/>
      <c r="L58" s="199"/>
      <c r="M58" s="200"/>
      <c r="N58" s="200"/>
      <c r="O58" s="201"/>
      <c r="P58" s="204"/>
      <c r="Q58" s="204"/>
      <c r="R58" s="204"/>
      <c r="S58" s="204"/>
      <c r="T58" s="204"/>
      <c r="U58" s="199"/>
      <c r="V58" s="202"/>
    </row>
    <row r="59" spans="1:22" s="156" customFormat="1" ht="15.75" thickBot="1" x14ac:dyDescent="0.3">
      <c r="A59" s="58" t="s">
        <v>63</v>
      </c>
      <c r="B59" s="196"/>
      <c r="C59" s="197"/>
      <c r="D59" s="196"/>
      <c r="E59" s="197"/>
      <c r="F59" s="196"/>
      <c r="G59" s="197"/>
      <c r="H59" s="196"/>
      <c r="I59" s="197"/>
      <c r="J59" s="196"/>
      <c r="K59" s="198"/>
      <c r="L59" s="199"/>
      <c r="M59" s="200"/>
      <c r="N59" s="200"/>
      <c r="O59" s="201"/>
      <c r="P59" s="197"/>
      <c r="Q59" s="197"/>
      <c r="R59" s="197"/>
      <c r="S59" s="197"/>
      <c r="T59" s="197"/>
      <c r="U59" s="199"/>
      <c r="V59" s="202"/>
    </row>
    <row r="60" spans="1:22" s="156" customFormat="1" ht="15.75" thickBot="1" x14ac:dyDescent="0.3">
      <c r="A60" s="59" t="s">
        <v>63</v>
      </c>
      <c r="B60" s="206"/>
      <c r="C60" s="207"/>
      <c r="D60" s="206"/>
      <c r="E60" s="207"/>
      <c r="F60" s="206"/>
      <c r="G60" s="207"/>
      <c r="H60" s="206"/>
      <c r="I60" s="207"/>
      <c r="J60" s="206"/>
      <c r="K60" s="208"/>
      <c r="L60" s="199"/>
      <c r="M60" s="209"/>
      <c r="N60" s="209"/>
      <c r="O60" s="201"/>
      <c r="P60" s="207"/>
      <c r="Q60" s="207"/>
      <c r="R60" s="207"/>
      <c r="S60" s="207"/>
      <c r="T60" s="207"/>
      <c r="U60" s="199"/>
      <c r="V60" s="210"/>
    </row>
    <row r="61" spans="1:22" s="50" customFormat="1" ht="15.75" thickBot="1" x14ac:dyDescent="0.3">
      <c r="A61" s="175" t="s">
        <v>102</v>
      </c>
      <c r="B61" s="211">
        <f>SUM(B55:B60)</f>
        <v>3480.88</v>
      </c>
      <c r="C61" s="212">
        <f>SUM(C55:C60)*12*Summary!$B$38</f>
        <v>9465.0000000000018</v>
      </c>
      <c r="D61" s="213">
        <f>SUM(D55:D60)</f>
        <v>0</v>
      </c>
      <c r="E61" s="212">
        <f>SUM(E55:E60)*12*Summary!$B$38</f>
        <v>9465.0000000000018</v>
      </c>
      <c r="F61" s="213">
        <f>SUM(F55:F60)</f>
        <v>0</v>
      </c>
      <c r="G61" s="212">
        <f>SUM(G55:G60)*12*Summary!$B$38</f>
        <v>9465.0000000000018</v>
      </c>
      <c r="H61" s="213">
        <f>SUM(H55:H60)</f>
        <v>0</v>
      </c>
      <c r="I61" s="212">
        <f>SUM(I55:I60)*12*Summary!$B$38</f>
        <v>9465.0000000000018</v>
      </c>
      <c r="J61" s="213">
        <f>SUM(J55:J60)</f>
        <v>0</v>
      </c>
      <c r="K61" s="212">
        <f>SUM(K55:K60)*12*Summary!$B$38</f>
        <v>9465.0000000000018</v>
      </c>
      <c r="L61" s="214"/>
      <c r="M61" s="215">
        <f xml:space="preserve"> SUM(J61,H61,F61,D61,B61)</f>
        <v>3480.88</v>
      </c>
      <c r="N61" s="216">
        <f>SUM(K61,I61,G61,E61,C61)</f>
        <v>47325.000000000007</v>
      </c>
      <c r="O61" s="217"/>
      <c r="P61" s="212">
        <f>SUM(P55:P60)*12*Summary!$B$38</f>
        <v>9827.1789299915526</v>
      </c>
      <c r="Q61" s="212">
        <f>SUM(Q55:Q60)*12*Summary!$B$38</f>
        <v>9827.1789299915526</v>
      </c>
      <c r="R61" s="212">
        <f>SUM(R55:R60)*12*Summary!$B$38</f>
        <v>9827.1789299915526</v>
      </c>
      <c r="S61" s="212">
        <f>SUM(S55:S60)*12*Summary!$B$38</f>
        <v>9827.1789299915526</v>
      </c>
      <c r="T61" s="212">
        <f>SUM(T55:T60)*12*Summary!$B$38</f>
        <v>9827.1789299915526</v>
      </c>
      <c r="U61" s="214"/>
      <c r="V61" s="218">
        <f>SUM(P61,T61,S61,R61,Q61)</f>
        <v>49135.894649957765</v>
      </c>
    </row>
    <row r="62" spans="1:22" ht="15.75" thickBot="1" x14ac:dyDescent="0.3">
      <c r="A62" s="178" t="s">
        <v>82</v>
      </c>
      <c r="B62" s="236">
        <f t="shared" ref="B62:K62" si="0">SUM(B13+B21+B29+B37+B45+B53+B61)</f>
        <v>106427.06450622392</v>
      </c>
      <c r="C62" s="236">
        <f t="shared" si="0"/>
        <v>289390.2</v>
      </c>
      <c r="D62" s="236">
        <f t="shared" si="0"/>
        <v>0</v>
      </c>
      <c r="E62" s="236">
        <f t="shared" si="0"/>
        <v>289390.2</v>
      </c>
      <c r="F62" s="236">
        <f t="shared" si="0"/>
        <v>0</v>
      </c>
      <c r="G62" s="236">
        <f t="shared" si="0"/>
        <v>289390.2</v>
      </c>
      <c r="H62" s="236">
        <f t="shared" si="0"/>
        <v>0</v>
      </c>
      <c r="I62" s="236">
        <f t="shared" si="0"/>
        <v>289390.2</v>
      </c>
      <c r="J62" s="236">
        <f t="shared" si="0"/>
        <v>0</v>
      </c>
      <c r="K62" s="237">
        <f t="shared" si="0"/>
        <v>289390.2</v>
      </c>
      <c r="L62" s="238"/>
      <c r="M62" s="236">
        <f>SUM(M13+M21+M29+M37+M45+M53+M61)</f>
        <v>106427.06450622392</v>
      </c>
      <c r="N62" s="236">
        <f>SUM(N13+N21+N29+N37+N45+N53+N61)</f>
        <v>1446951.0000000002</v>
      </c>
      <c r="O62" s="239"/>
      <c r="P62" s="236">
        <f>SUM(P13+P21+P29+P37+P45+P53+P61)</f>
        <v>337547.25484045694</v>
      </c>
      <c r="Q62" s="236">
        <f>SUM(Q13+Q21+Q29+Q37+Q45+Q53+Q61)</f>
        <v>337547.25484045694</v>
      </c>
      <c r="R62" s="236">
        <f>SUM(R13+R21+R29+R37+R45+R53+R61)</f>
        <v>337547.25484045694</v>
      </c>
      <c r="S62" s="236">
        <f>SUM(S13+S21+S29+S37+S45+S53+S61)</f>
        <v>337547.25484045694</v>
      </c>
      <c r="T62" s="236">
        <f>SUM(T13+T21+T29+T37+T45+T53+T61)</f>
        <v>337547.25484045694</v>
      </c>
      <c r="U62" s="238"/>
      <c r="V62" s="236">
        <f>SUM(V13+V21+V29+V37+V45+V53+V61)</f>
        <v>1687736.2742022851</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6"/>
      <c r="B64" s="337"/>
      <c r="C64" s="337"/>
      <c r="D64" s="337"/>
      <c r="E64" s="337"/>
      <c r="K64" s="46"/>
      <c r="L64" s="67"/>
      <c r="M64" s="46"/>
      <c r="N64" s="46"/>
      <c r="O64" s="67"/>
      <c r="P64" s="46"/>
      <c r="Q64" s="46"/>
      <c r="R64" s="46"/>
      <c r="U64" s="67"/>
      <c r="V64" s="46"/>
    </row>
  </sheetData>
  <sheetProtection password="D918" sheet="1" insertRows="0" selectLockedCells="1"/>
  <mergeCells count="13">
    <mergeCell ref="M4:N4"/>
    <mergeCell ref="M3:N3"/>
    <mergeCell ref="B1:T1"/>
    <mergeCell ref="B2:T2"/>
    <mergeCell ref="P3:T3"/>
    <mergeCell ref="A64:E64"/>
    <mergeCell ref="J4:K4"/>
    <mergeCell ref="B3:K3"/>
    <mergeCell ref="A4:A5"/>
    <mergeCell ref="B4:C4"/>
    <mergeCell ref="D4:E4"/>
    <mergeCell ref="F4:G4"/>
    <mergeCell ref="H4:I4"/>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V64"/>
  <sheetViews>
    <sheetView view="pageLayout" zoomScale="70" zoomScaleNormal="60" zoomScalePageLayoutView="70" workbookViewId="0">
      <selection activeCell="C7" sqref="C7"/>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0.85546875" style="55" hidden="1" customWidth="1"/>
    <col min="22" max="22" width="20.28515625" hidden="1" customWidth="1"/>
  </cols>
  <sheetData>
    <row r="1" spans="1:22" x14ac:dyDescent="0.25">
      <c r="A1" s="179" t="s">
        <v>60</v>
      </c>
      <c r="B1" s="354" t="str">
        <f>Summary!B2</f>
        <v>Hamilton NG911, Inc.</v>
      </c>
      <c r="C1" s="355"/>
      <c r="D1" s="355"/>
      <c r="E1" s="355"/>
      <c r="F1" s="355"/>
      <c r="G1" s="355"/>
      <c r="H1" s="355"/>
      <c r="I1" s="355"/>
      <c r="J1" s="355"/>
      <c r="K1" s="355"/>
      <c r="L1" s="355"/>
      <c r="M1" s="355"/>
      <c r="N1" s="355"/>
      <c r="O1" s="355"/>
      <c r="P1" s="355"/>
      <c r="Q1" s="355"/>
      <c r="R1" s="355"/>
      <c r="S1" s="355"/>
      <c r="T1" s="355"/>
      <c r="U1" s="131"/>
      <c r="V1" s="131"/>
    </row>
    <row r="2" spans="1:22" ht="15.75" thickBot="1" x14ac:dyDescent="0.3">
      <c r="A2" s="180" t="s">
        <v>9</v>
      </c>
      <c r="B2" s="356">
        <f>Summary!B3</f>
        <v>44082</v>
      </c>
      <c r="C2" s="357"/>
      <c r="D2" s="357"/>
      <c r="E2" s="357"/>
      <c r="F2" s="357"/>
      <c r="G2" s="357"/>
      <c r="H2" s="357"/>
      <c r="I2" s="357"/>
      <c r="J2" s="357"/>
      <c r="K2" s="357"/>
      <c r="L2" s="357"/>
      <c r="M2" s="357"/>
      <c r="N2" s="357"/>
      <c r="O2" s="357"/>
      <c r="P2" s="357"/>
      <c r="Q2" s="357"/>
      <c r="R2" s="357"/>
      <c r="S2" s="357"/>
      <c r="T2" s="357"/>
      <c r="U2" s="131"/>
      <c r="V2" s="131"/>
    </row>
    <row r="3" spans="1:22" ht="15.75" thickBot="1" x14ac:dyDescent="0.3">
      <c r="A3" s="181"/>
      <c r="B3" s="345" t="s">
        <v>19</v>
      </c>
      <c r="C3" s="343"/>
      <c r="D3" s="343"/>
      <c r="E3" s="343"/>
      <c r="F3" s="343"/>
      <c r="G3" s="343"/>
      <c r="H3" s="343"/>
      <c r="I3" s="343"/>
      <c r="J3" s="343"/>
      <c r="K3" s="359"/>
      <c r="L3" s="182"/>
      <c r="M3" s="345" t="s">
        <v>90</v>
      </c>
      <c r="N3" s="346"/>
      <c r="O3" s="182"/>
      <c r="P3" s="342"/>
      <c r="Q3" s="342"/>
      <c r="R3" s="342"/>
      <c r="S3" s="342"/>
      <c r="T3" s="341"/>
      <c r="U3" s="182"/>
      <c r="V3" s="183" t="s">
        <v>121</v>
      </c>
    </row>
    <row r="4" spans="1:22" ht="15.75" thickBot="1" x14ac:dyDescent="0.3">
      <c r="A4" s="360" t="s">
        <v>32</v>
      </c>
      <c r="B4" s="340" t="s">
        <v>3</v>
      </c>
      <c r="C4" s="341"/>
      <c r="D4" s="340" t="s">
        <v>4</v>
      </c>
      <c r="E4" s="341"/>
      <c r="F4" s="340" t="s">
        <v>5</v>
      </c>
      <c r="G4" s="341"/>
      <c r="H4" s="340" t="s">
        <v>6</v>
      </c>
      <c r="I4" s="341"/>
      <c r="J4" s="340" t="s">
        <v>7</v>
      </c>
      <c r="K4" s="358"/>
      <c r="L4" s="182"/>
      <c r="M4" s="345" t="s">
        <v>91</v>
      </c>
      <c r="N4" s="346"/>
      <c r="O4" s="182"/>
      <c r="P4" s="143" t="s">
        <v>54</v>
      </c>
      <c r="Q4" s="143" t="s">
        <v>55</v>
      </c>
      <c r="R4" s="143" t="s">
        <v>56</v>
      </c>
      <c r="S4" s="143" t="s">
        <v>57</v>
      </c>
      <c r="T4" s="143" t="s">
        <v>58</v>
      </c>
      <c r="U4" s="182"/>
      <c r="V4" s="183" t="s">
        <v>122</v>
      </c>
    </row>
    <row r="5" spans="1:22" ht="15.75" thickBot="1" x14ac:dyDescent="0.3">
      <c r="A5" s="361"/>
      <c r="B5" s="145" t="s">
        <v>2</v>
      </c>
      <c r="C5" s="145" t="s">
        <v>17</v>
      </c>
      <c r="D5" s="145" t="s">
        <v>2</v>
      </c>
      <c r="E5" s="145" t="s">
        <v>17</v>
      </c>
      <c r="F5" s="145" t="s">
        <v>2</v>
      </c>
      <c r="G5" s="145" t="s">
        <v>17</v>
      </c>
      <c r="H5" s="145" t="s">
        <v>2</v>
      </c>
      <c r="I5" s="145" t="s">
        <v>17</v>
      </c>
      <c r="J5" s="145" t="s">
        <v>2</v>
      </c>
      <c r="K5" s="184" t="s">
        <v>17</v>
      </c>
      <c r="L5" s="185"/>
      <c r="M5" s="145" t="s">
        <v>2</v>
      </c>
      <c r="N5" s="145" t="s">
        <v>17</v>
      </c>
      <c r="O5" s="186"/>
      <c r="P5" s="145" t="s">
        <v>17</v>
      </c>
      <c r="Q5" s="145" t="s">
        <v>17</v>
      </c>
      <c r="R5" s="145" t="s">
        <v>17</v>
      </c>
      <c r="S5" s="145" t="s">
        <v>17</v>
      </c>
      <c r="T5" s="145" t="s">
        <v>17</v>
      </c>
      <c r="U5" s="185"/>
      <c r="V5" s="145" t="s">
        <v>17</v>
      </c>
    </row>
    <row r="6" spans="1:22" s="55" customFormat="1" x14ac:dyDescent="0.25">
      <c r="A6" s="167" t="s">
        <v>72</v>
      </c>
      <c r="B6" s="168"/>
      <c r="C6" s="169"/>
      <c r="D6" s="170"/>
      <c r="E6" s="171"/>
      <c r="F6" s="170"/>
      <c r="G6" s="172"/>
      <c r="H6" s="168"/>
      <c r="I6" s="171"/>
      <c r="J6" s="170"/>
      <c r="K6" s="173"/>
      <c r="L6" s="174"/>
      <c r="M6" s="169"/>
      <c r="N6" s="169"/>
      <c r="O6" s="174"/>
      <c r="P6" s="169"/>
      <c r="Q6" s="169"/>
      <c r="R6" s="169"/>
      <c r="S6" s="169"/>
      <c r="T6" s="169"/>
      <c r="U6" s="174"/>
      <c r="V6" s="169"/>
    </row>
    <row r="7" spans="1:22" s="156" customFormat="1" ht="15.75" thickBot="1" x14ac:dyDescent="0.3">
      <c r="A7" s="58" t="s">
        <v>162</v>
      </c>
      <c r="B7" s="379">
        <v>46985.789691565704</v>
      </c>
      <c r="C7" s="375">
        <v>1.3299999999999999E-2</v>
      </c>
      <c r="D7" s="376"/>
      <c r="E7" s="375">
        <v>1.3299999999999999E-2</v>
      </c>
      <c r="F7" s="376"/>
      <c r="G7" s="375">
        <v>1.3299999999999999E-2</v>
      </c>
      <c r="H7" s="376"/>
      <c r="I7" s="375">
        <v>1.3299999999999999E-2</v>
      </c>
      <c r="J7" s="376"/>
      <c r="K7" s="198">
        <v>1.3299999999999999E-2</v>
      </c>
      <c r="L7" s="380"/>
      <c r="M7" s="381"/>
      <c r="N7" s="381"/>
      <c r="O7" s="382"/>
      <c r="P7" s="197">
        <v>1.6899999999999998E-2</v>
      </c>
      <c r="Q7" s="383">
        <f>P7</f>
        <v>1.6899999999999998E-2</v>
      </c>
      <c r="R7" s="383">
        <f>Q7</f>
        <v>1.6899999999999998E-2</v>
      </c>
      <c r="S7" s="383">
        <f>R7</f>
        <v>1.6899999999999998E-2</v>
      </c>
      <c r="T7" s="383">
        <f>S7</f>
        <v>1.6899999999999998E-2</v>
      </c>
      <c r="U7" s="199"/>
      <c r="V7" s="200"/>
    </row>
    <row r="8" spans="1:22" s="156" customFormat="1" ht="15.75" thickBot="1" x14ac:dyDescent="0.3">
      <c r="A8" s="58" t="s">
        <v>63</v>
      </c>
      <c r="B8" s="196"/>
      <c r="C8" s="197"/>
      <c r="D8" s="196"/>
      <c r="E8" s="197"/>
      <c r="F8" s="196"/>
      <c r="G8" s="197"/>
      <c r="H8" s="196"/>
      <c r="I8" s="197"/>
      <c r="J8" s="196"/>
      <c r="K8" s="198"/>
      <c r="L8" s="199"/>
      <c r="M8" s="200"/>
      <c r="N8" s="200"/>
      <c r="O8" s="201"/>
      <c r="P8" s="197"/>
      <c r="Q8" s="197"/>
      <c r="R8" s="197"/>
      <c r="S8" s="197"/>
      <c r="T8" s="197"/>
      <c r="U8" s="199"/>
      <c r="V8" s="202"/>
    </row>
    <row r="9" spans="1:22" s="156" customFormat="1" ht="15.75" thickBot="1" x14ac:dyDescent="0.3">
      <c r="A9" s="58" t="s">
        <v>63</v>
      </c>
      <c r="B9" s="203"/>
      <c r="C9" s="204"/>
      <c r="D9" s="203"/>
      <c r="E9" s="204"/>
      <c r="F9" s="203"/>
      <c r="G9" s="204"/>
      <c r="H9" s="203"/>
      <c r="I9" s="204"/>
      <c r="J9" s="203"/>
      <c r="K9" s="205"/>
      <c r="L9" s="199"/>
      <c r="M9" s="200"/>
      <c r="N9" s="200"/>
      <c r="O9" s="201"/>
      <c r="P9" s="204"/>
      <c r="Q9" s="204"/>
      <c r="R9" s="204"/>
      <c r="S9" s="204"/>
      <c r="T9" s="204"/>
      <c r="U9" s="199"/>
      <c r="V9" s="202"/>
    </row>
    <row r="10" spans="1:22" s="156" customFormat="1" ht="15.75" thickBot="1" x14ac:dyDescent="0.3">
      <c r="A10" s="58" t="s">
        <v>63</v>
      </c>
      <c r="B10" s="203"/>
      <c r="C10" s="204"/>
      <c r="D10" s="203"/>
      <c r="E10" s="204"/>
      <c r="F10" s="203"/>
      <c r="G10" s="204"/>
      <c r="H10" s="203"/>
      <c r="I10" s="204"/>
      <c r="J10" s="203"/>
      <c r="K10" s="205"/>
      <c r="L10" s="199"/>
      <c r="M10" s="200"/>
      <c r="N10" s="200"/>
      <c r="O10" s="201"/>
      <c r="P10" s="204"/>
      <c r="Q10" s="204"/>
      <c r="R10" s="204"/>
      <c r="S10" s="204"/>
      <c r="T10" s="204"/>
      <c r="U10" s="199"/>
      <c r="V10" s="202"/>
    </row>
    <row r="11" spans="1:22" s="156" customFormat="1" ht="15.75" thickBot="1" x14ac:dyDescent="0.3">
      <c r="A11" s="58" t="s">
        <v>63</v>
      </c>
      <c r="B11" s="196"/>
      <c r="C11" s="197"/>
      <c r="D11" s="196"/>
      <c r="E11" s="197"/>
      <c r="F11" s="196"/>
      <c r="G11" s="197"/>
      <c r="H11" s="196"/>
      <c r="I11" s="197"/>
      <c r="J11" s="196"/>
      <c r="K11" s="198"/>
      <c r="L11" s="199"/>
      <c r="M11" s="200"/>
      <c r="N11" s="200"/>
      <c r="O11" s="201"/>
      <c r="P11" s="197"/>
      <c r="Q11" s="197"/>
      <c r="R11" s="197"/>
      <c r="S11" s="197"/>
      <c r="T11" s="197"/>
      <c r="U11" s="199"/>
      <c r="V11" s="202"/>
    </row>
    <row r="12" spans="1:22" s="156" customFormat="1" ht="15.75" thickBot="1" x14ac:dyDescent="0.3">
      <c r="A12" s="59" t="s">
        <v>63</v>
      </c>
      <c r="B12" s="206"/>
      <c r="C12" s="207"/>
      <c r="D12" s="206"/>
      <c r="E12" s="207"/>
      <c r="F12" s="206"/>
      <c r="G12" s="207"/>
      <c r="H12" s="206"/>
      <c r="I12" s="207"/>
      <c r="J12" s="206"/>
      <c r="K12" s="208"/>
      <c r="L12" s="199"/>
      <c r="M12" s="209"/>
      <c r="N12" s="209"/>
      <c r="O12" s="201"/>
      <c r="P12" s="207"/>
      <c r="Q12" s="207"/>
      <c r="R12" s="207"/>
      <c r="S12" s="207"/>
      <c r="T12" s="207"/>
      <c r="U12" s="199"/>
      <c r="V12" s="210"/>
    </row>
    <row r="13" spans="1:22" s="50" customFormat="1" ht="16.5" customHeight="1" thickBot="1" x14ac:dyDescent="0.3">
      <c r="A13" s="175" t="s">
        <v>97</v>
      </c>
      <c r="B13" s="211">
        <f>SUM(B7:B12)</f>
        <v>46985.789691565704</v>
      </c>
      <c r="C13" s="212">
        <f>SUM(C7:C12)*12*Summary!$B$32</f>
        <v>41365.606800000001</v>
      </c>
      <c r="D13" s="213">
        <f>SUM(D7:D12)</f>
        <v>0</v>
      </c>
      <c r="E13" s="212">
        <f>SUM(E7:E12)*12*Summary!$B$32</f>
        <v>41365.606800000001</v>
      </c>
      <c r="F13" s="213">
        <f>SUM(F7:F12)</f>
        <v>0</v>
      </c>
      <c r="G13" s="212">
        <f>SUM(G7:G12)*12*Summary!$B$32</f>
        <v>41365.606800000001</v>
      </c>
      <c r="H13" s="213">
        <f>SUM(H7:H12)</f>
        <v>0</v>
      </c>
      <c r="I13" s="212">
        <f>SUM(I7:I12)*12*Summary!$B$32</f>
        <v>41365.606800000001</v>
      </c>
      <c r="J13" s="213">
        <f>SUM(J7:J12)</f>
        <v>0</v>
      </c>
      <c r="K13" s="212">
        <f>SUM(K7:K12)*12*Summary!$B$32</f>
        <v>41365.606800000001</v>
      </c>
      <c r="L13" s="214"/>
      <c r="M13" s="215">
        <f xml:space="preserve"> SUM(J13,H13,F13,D13,B13)</f>
        <v>46985.789691565704</v>
      </c>
      <c r="N13" s="216">
        <f>SUM(K13,I13,G13,E13,C13)</f>
        <v>206828.03400000001</v>
      </c>
      <c r="O13" s="217"/>
      <c r="P13" s="212">
        <f>SUM(P7:P12)*12*Summary!$B$32</f>
        <v>52562.312399999995</v>
      </c>
      <c r="Q13" s="212">
        <f>SUM(Q7:Q12)*12*Summary!$B$32</f>
        <v>52562.312399999995</v>
      </c>
      <c r="R13" s="212">
        <f>SUM(R7:R12)*12*Summary!$B$32</f>
        <v>52562.312399999995</v>
      </c>
      <c r="S13" s="212">
        <f>SUM(S7:S12)*12*Summary!$B$32</f>
        <v>52562.312399999995</v>
      </c>
      <c r="T13" s="212">
        <f>SUM(T7:T12)*12*Summary!$B$32</f>
        <v>52562.312399999995</v>
      </c>
      <c r="U13" s="214"/>
      <c r="V13" s="218">
        <f>SUM(P13,T13,S13,R13,Q13)</f>
        <v>262811.56199999998</v>
      </c>
    </row>
    <row r="14" spans="1:22" s="57" customFormat="1" x14ac:dyDescent="0.25">
      <c r="A14" s="176" t="s">
        <v>73</v>
      </c>
      <c r="B14" s="219"/>
      <c r="C14" s="220"/>
      <c r="D14" s="220"/>
      <c r="E14" s="220"/>
      <c r="F14" s="220"/>
      <c r="G14" s="220"/>
      <c r="H14" s="220"/>
      <c r="I14" s="220"/>
      <c r="J14" s="220"/>
      <c r="K14" s="221"/>
      <c r="L14" s="222"/>
      <c r="M14" s="223"/>
      <c r="N14" s="224"/>
      <c r="O14" s="225"/>
      <c r="P14" s="220"/>
      <c r="Q14" s="220"/>
      <c r="R14" s="220"/>
      <c r="S14" s="220"/>
      <c r="T14" s="220"/>
      <c r="U14" s="222"/>
      <c r="V14" s="224"/>
    </row>
    <row r="15" spans="1:22" s="156" customFormat="1" ht="15.75" thickBot="1" x14ac:dyDescent="0.3">
      <c r="A15" s="58" t="s">
        <v>162</v>
      </c>
      <c r="B15" s="379">
        <v>92840.37</v>
      </c>
      <c r="C15" s="375">
        <v>1.3299999999999999E-2</v>
      </c>
      <c r="D15" s="376"/>
      <c r="E15" s="375">
        <v>1.3299999999999999E-2</v>
      </c>
      <c r="F15" s="376"/>
      <c r="G15" s="375">
        <v>1.3299999999999999E-2</v>
      </c>
      <c r="H15" s="376"/>
      <c r="I15" s="375">
        <v>1.3299999999999999E-2</v>
      </c>
      <c r="J15" s="376"/>
      <c r="K15" s="198">
        <v>1.3299999999999999E-2</v>
      </c>
      <c r="L15" s="380"/>
      <c r="M15" s="381"/>
      <c r="N15" s="381"/>
      <c r="O15" s="382"/>
      <c r="P15" s="197">
        <v>1.6899999999999998E-2</v>
      </c>
      <c r="Q15" s="383">
        <f>P15</f>
        <v>1.6899999999999998E-2</v>
      </c>
      <c r="R15" s="383">
        <f>Q15</f>
        <v>1.6899999999999998E-2</v>
      </c>
      <c r="S15" s="383">
        <f>R15</f>
        <v>1.6899999999999998E-2</v>
      </c>
      <c r="T15" s="383">
        <f>S15</f>
        <v>1.6899999999999998E-2</v>
      </c>
      <c r="U15" s="199"/>
      <c r="V15" s="200"/>
    </row>
    <row r="16" spans="1:22" s="156" customFormat="1" ht="15.75" thickBot="1" x14ac:dyDescent="0.3">
      <c r="A16" s="58" t="s">
        <v>63</v>
      </c>
      <c r="B16" s="196"/>
      <c r="C16" s="197"/>
      <c r="D16" s="196"/>
      <c r="E16" s="197"/>
      <c r="F16" s="196"/>
      <c r="G16" s="197"/>
      <c r="H16" s="196"/>
      <c r="I16" s="197"/>
      <c r="J16" s="196"/>
      <c r="K16" s="198"/>
      <c r="L16" s="199"/>
      <c r="M16" s="200"/>
      <c r="N16" s="200"/>
      <c r="O16" s="201"/>
      <c r="P16" s="197"/>
      <c r="Q16" s="197"/>
      <c r="R16" s="197"/>
      <c r="S16" s="197"/>
      <c r="T16" s="197"/>
      <c r="U16" s="199"/>
      <c r="V16" s="202"/>
    </row>
    <row r="17" spans="1:22" s="156" customFormat="1" ht="15.75" thickBot="1" x14ac:dyDescent="0.3">
      <c r="A17" s="58" t="s">
        <v>81</v>
      </c>
      <c r="B17" s="203"/>
      <c r="C17" s="204"/>
      <c r="D17" s="203"/>
      <c r="E17" s="204"/>
      <c r="F17" s="203"/>
      <c r="G17" s="204"/>
      <c r="H17" s="203"/>
      <c r="I17" s="204"/>
      <c r="J17" s="203"/>
      <c r="K17" s="205"/>
      <c r="L17" s="199"/>
      <c r="M17" s="200"/>
      <c r="N17" s="200"/>
      <c r="O17" s="201"/>
      <c r="P17" s="204"/>
      <c r="Q17" s="204"/>
      <c r="R17" s="204"/>
      <c r="S17" s="204"/>
      <c r="T17" s="204"/>
      <c r="U17" s="199"/>
      <c r="V17" s="202"/>
    </row>
    <row r="18" spans="1:22" s="156" customFormat="1" ht="15.75" thickBot="1" x14ac:dyDescent="0.3">
      <c r="A18" s="58" t="s">
        <v>63</v>
      </c>
      <c r="B18" s="203"/>
      <c r="C18" s="204"/>
      <c r="D18" s="203"/>
      <c r="E18" s="204"/>
      <c r="F18" s="203"/>
      <c r="G18" s="204"/>
      <c r="H18" s="203"/>
      <c r="I18" s="204"/>
      <c r="J18" s="203"/>
      <c r="K18" s="205"/>
      <c r="L18" s="199"/>
      <c r="M18" s="200"/>
      <c r="N18" s="200"/>
      <c r="O18" s="201"/>
      <c r="P18" s="204"/>
      <c r="Q18" s="204"/>
      <c r="R18" s="204"/>
      <c r="S18" s="204"/>
      <c r="T18" s="204"/>
      <c r="U18" s="199"/>
      <c r="V18" s="202"/>
    </row>
    <row r="19" spans="1:22" s="156" customFormat="1" ht="15.75" thickBot="1" x14ac:dyDescent="0.3">
      <c r="A19" s="58" t="s">
        <v>63</v>
      </c>
      <c r="B19" s="196"/>
      <c r="C19" s="197"/>
      <c r="D19" s="196"/>
      <c r="E19" s="197"/>
      <c r="F19" s="196"/>
      <c r="G19" s="197"/>
      <c r="H19" s="196"/>
      <c r="I19" s="197"/>
      <c r="J19" s="196"/>
      <c r="K19" s="198"/>
      <c r="L19" s="199"/>
      <c r="M19" s="200"/>
      <c r="N19" s="200"/>
      <c r="O19" s="201"/>
      <c r="P19" s="197"/>
      <c r="Q19" s="197"/>
      <c r="R19" s="197"/>
      <c r="S19" s="197"/>
      <c r="T19" s="197"/>
      <c r="U19" s="199"/>
      <c r="V19" s="202"/>
    </row>
    <row r="20" spans="1:22" s="156" customFormat="1" ht="15.75" thickBot="1" x14ac:dyDescent="0.3">
      <c r="A20" s="59" t="s">
        <v>63</v>
      </c>
      <c r="B20" s="206"/>
      <c r="C20" s="207"/>
      <c r="D20" s="206"/>
      <c r="E20" s="207"/>
      <c r="F20" s="206"/>
      <c r="G20" s="207"/>
      <c r="H20" s="206"/>
      <c r="I20" s="207"/>
      <c r="J20" s="206"/>
      <c r="K20" s="208"/>
      <c r="L20" s="199"/>
      <c r="M20" s="200"/>
      <c r="N20" s="209"/>
      <c r="O20" s="201"/>
      <c r="P20" s="207"/>
      <c r="Q20" s="207"/>
      <c r="R20" s="207"/>
      <c r="S20" s="207"/>
      <c r="T20" s="207"/>
      <c r="U20" s="199"/>
      <c r="V20" s="210"/>
    </row>
    <row r="21" spans="1:22" s="50" customFormat="1" ht="15.75" thickBot="1" x14ac:dyDescent="0.3">
      <c r="A21" s="175" t="s">
        <v>98</v>
      </c>
      <c r="B21" s="211">
        <f>SUM(B15:B20)</f>
        <v>92840.37</v>
      </c>
      <c r="C21" s="212">
        <f>SUM(C15:C20)*12*Summary!$B$33</f>
        <v>81735.309599999993</v>
      </c>
      <c r="D21" s="213">
        <f>SUM(D15:D20)</f>
        <v>0</v>
      </c>
      <c r="E21" s="212">
        <f>SUM(E15:E20)*12*Summary!$B$33</f>
        <v>81735.309599999993</v>
      </c>
      <c r="F21" s="213">
        <f>SUM(F15:F20)</f>
        <v>0</v>
      </c>
      <c r="G21" s="212">
        <f>SUM(G15:G20)*12*Summary!$B$33</f>
        <v>81735.309599999993</v>
      </c>
      <c r="H21" s="213">
        <f>SUM(H15:H20)</f>
        <v>0</v>
      </c>
      <c r="I21" s="212">
        <f>SUM(I15:I20)*12*Summary!$B$33</f>
        <v>81735.309599999993</v>
      </c>
      <c r="J21" s="213">
        <f>SUM(J15:J20)</f>
        <v>0</v>
      </c>
      <c r="K21" s="212">
        <f>SUM(K15:K20)*12*Summary!$B$33</f>
        <v>81735.309599999993</v>
      </c>
      <c r="L21" s="214"/>
      <c r="M21" s="215">
        <f xml:space="preserve"> SUM(J21,H21,F21,D21,B21)</f>
        <v>92840.37</v>
      </c>
      <c r="N21" s="216">
        <f>SUM(K21,I21,G21,E21,C21)</f>
        <v>408676.54799999995</v>
      </c>
      <c r="O21" s="217"/>
      <c r="P21" s="212">
        <f>SUM(P15:P20)*12*Summary!$B$33</f>
        <v>103859.1528</v>
      </c>
      <c r="Q21" s="212">
        <f>SUM(Q15:Q20)*12*Summary!$B$33</f>
        <v>103859.1528</v>
      </c>
      <c r="R21" s="212">
        <f>SUM(R15:R20)*12*Summary!$B$33</f>
        <v>103859.1528</v>
      </c>
      <c r="S21" s="212">
        <f>SUM(S15:S20)*12*Summary!$B$33</f>
        <v>103859.1528</v>
      </c>
      <c r="T21" s="212">
        <f>SUM(T15:T20)*12*Summary!$B$33</f>
        <v>103859.1528</v>
      </c>
      <c r="U21" s="214"/>
      <c r="V21" s="218">
        <f>SUM(P21,T21,S21,R21,Q21)</f>
        <v>519295.76399999997</v>
      </c>
    </row>
    <row r="22" spans="1:22" ht="15.75" thickBot="1" x14ac:dyDescent="0.3">
      <c r="A22" s="177" t="s">
        <v>74</v>
      </c>
      <c r="B22" s="226"/>
      <c r="C22" s="227"/>
      <c r="D22" s="227"/>
      <c r="E22" s="227"/>
      <c r="F22" s="227"/>
      <c r="G22" s="227"/>
      <c r="H22" s="227"/>
      <c r="I22" s="227"/>
      <c r="J22" s="227"/>
      <c r="K22" s="228"/>
      <c r="L22" s="229"/>
      <c r="M22" s="230"/>
      <c r="N22" s="227"/>
      <c r="O22" s="231"/>
      <c r="P22" s="227"/>
      <c r="Q22" s="227"/>
      <c r="R22" s="227"/>
      <c r="S22" s="227"/>
      <c r="T22" s="227"/>
      <c r="U22" s="229"/>
      <c r="V22" s="227"/>
    </row>
    <row r="23" spans="1:22" s="156" customFormat="1" ht="15.75" thickBot="1" x14ac:dyDescent="0.3">
      <c r="A23" s="58" t="s">
        <v>162</v>
      </c>
      <c r="B23" s="379">
        <v>139952.51</v>
      </c>
      <c r="C23" s="375">
        <v>1.3299999999999999E-2</v>
      </c>
      <c r="D23" s="376"/>
      <c r="E23" s="375">
        <v>1.3299999999999999E-2</v>
      </c>
      <c r="F23" s="376"/>
      <c r="G23" s="375">
        <v>1.3299999999999999E-2</v>
      </c>
      <c r="H23" s="376"/>
      <c r="I23" s="375">
        <v>1.3299999999999999E-2</v>
      </c>
      <c r="J23" s="376"/>
      <c r="K23" s="198">
        <v>1.3299999999999999E-2</v>
      </c>
      <c r="L23" s="380"/>
      <c r="M23" s="381"/>
      <c r="N23" s="381"/>
      <c r="O23" s="382"/>
      <c r="P23" s="197">
        <v>1.6899999999999998E-2</v>
      </c>
      <c r="Q23" s="383">
        <f>P23</f>
        <v>1.6899999999999998E-2</v>
      </c>
      <c r="R23" s="383">
        <f>Q23</f>
        <v>1.6899999999999998E-2</v>
      </c>
      <c r="S23" s="383">
        <f>R23</f>
        <v>1.6899999999999998E-2</v>
      </c>
      <c r="T23" s="383">
        <f>S23</f>
        <v>1.6899999999999998E-2</v>
      </c>
      <c r="U23" s="199"/>
      <c r="V23" s="200"/>
    </row>
    <row r="24" spans="1:22" s="156" customFormat="1" ht="15.75" thickBot="1" x14ac:dyDescent="0.3">
      <c r="A24" s="58" t="s">
        <v>63</v>
      </c>
      <c r="B24" s="196"/>
      <c r="C24" s="197"/>
      <c r="D24" s="196"/>
      <c r="E24" s="197"/>
      <c r="F24" s="196"/>
      <c r="G24" s="197"/>
      <c r="H24" s="196"/>
      <c r="I24" s="197"/>
      <c r="J24" s="196"/>
      <c r="K24" s="198"/>
      <c r="L24" s="199"/>
      <c r="M24" s="200"/>
      <c r="N24" s="200"/>
      <c r="O24" s="201"/>
      <c r="P24" s="197"/>
      <c r="Q24" s="197"/>
      <c r="R24" s="197"/>
      <c r="S24" s="197"/>
      <c r="T24" s="197"/>
      <c r="U24" s="199"/>
      <c r="V24" s="202"/>
    </row>
    <row r="25" spans="1:22" s="156" customFormat="1" ht="15.75" thickBot="1" x14ac:dyDescent="0.3">
      <c r="A25" s="58" t="s">
        <v>63</v>
      </c>
      <c r="B25" s="203"/>
      <c r="C25" s="204"/>
      <c r="D25" s="203"/>
      <c r="E25" s="204"/>
      <c r="F25" s="203"/>
      <c r="G25" s="204"/>
      <c r="H25" s="203"/>
      <c r="I25" s="204"/>
      <c r="J25" s="203"/>
      <c r="K25" s="205"/>
      <c r="L25" s="199"/>
      <c r="M25" s="200"/>
      <c r="N25" s="200"/>
      <c r="O25" s="201"/>
      <c r="P25" s="204"/>
      <c r="Q25" s="204"/>
      <c r="R25" s="204"/>
      <c r="S25" s="204"/>
      <c r="T25" s="204"/>
      <c r="U25" s="199"/>
      <c r="V25" s="202"/>
    </row>
    <row r="26" spans="1:22" s="156" customFormat="1" ht="15.75" thickBot="1" x14ac:dyDescent="0.3">
      <c r="A26" s="58" t="s">
        <v>63</v>
      </c>
      <c r="B26" s="203"/>
      <c r="C26" s="204"/>
      <c r="D26" s="203"/>
      <c r="E26" s="204"/>
      <c r="F26" s="203"/>
      <c r="G26" s="204"/>
      <c r="H26" s="203"/>
      <c r="I26" s="204"/>
      <c r="J26" s="203"/>
      <c r="K26" s="205"/>
      <c r="L26" s="199"/>
      <c r="M26" s="200"/>
      <c r="N26" s="200"/>
      <c r="O26" s="201"/>
      <c r="P26" s="204"/>
      <c r="Q26" s="204"/>
      <c r="R26" s="204"/>
      <c r="S26" s="204"/>
      <c r="T26" s="204"/>
      <c r="U26" s="199"/>
      <c r="V26" s="202"/>
    </row>
    <row r="27" spans="1:22" s="156" customFormat="1" ht="15.75" thickBot="1" x14ac:dyDescent="0.3">
      <c r="A27" s="58" t="s">
        <v>63</v>
      </c>
      <c r="B27" s="196"/>
      <c r="C27" s="197"/>
      <c r="D27" s="196"/>
      <c r="E27" s="197"/>
      <c r="F27" s="196"/>
      <c r="G27" s="197"/>
      <c r="H27" s="196"/>
      <c r="I27" s="197"/>
      <c r="J27" s="196"/>
      <c r="K27" s="198"/>
      <c r="L27" s="199"/>
      <c r="M27" s="200"/>
      <c r="N27" s="200"/>
      <c r="O27" s="201"/>
      <c r="P27" s="197"/>
      <c r="Q27" s="197"/>
      <c r="R27" s="197"/>
      <c r="S27" s="197"/>
      <c r="T27" s="197"/>
      <c r="U27" s="199"/>
      <c r="V27" s="202"/>
    </row>
    <row r="28" spans="1:22" s="156" customFormat="1" ht="15.75" thickBot="1" x14ac:dyDescent="0.3">
      <c r="A28" s="59" t="s">
        <v>63</v>
      </c>
      <c r="B28" s="206"/>
      <c r="C28" s="207"/>
      <c r="D28" s="206"/>
      <c r="E28" s="207"/>
      <c r="F28" s="206"/>
      <c r="G28" s="207"/>
      <c r="H28" s="206"/>
      <c r="I28" s="207"/>
      <c r="J28" s="206"/>
      <c r="K28" s="208"/>
      <c r="L28" s="199"/>
      <c r="M28" s="209"/>
      <c r="N28" s="209"/>
      <c r="O28" s="201"/>
      <c r="P28" s="207"/>
      <c r="Q28" s="207"/>
      <c r="R28" s="207"/>
      <c r="S28" s="207"/>
      <c r="T28" s="207"/>
      <c r="U28" s="199"/>
      <c r="V28" s="210"/>
    </row>
    <row r="29" spans="1:22" s="50" customFormat="1" ht="15.75" thickBot="1" x14ac:dyDescent="0.3">
      <c r="A29" s="175" t="s">
        <v>99</v>
      </c>
      <c r="B29" s="211">
        <f>SUM(B23:B28)</f>
        <v>139952.51</v>
      </c>
      <c r="C29" s="212">
        <f>SUM(C23:C28)*12*Summary!$B$34</f>
        <v>123212.15759999999</v>
      </c>
      <c r="D29" s="213">
        <f>SUM(D23:D28)</f>
        <v>0</v>
      </c>
      <c r="E29" s="212">
        <f>SUM(E23:E28)*12*Summary!$B$34</f>
        <v>123212.15759999999</v>
      </c>
      <c r="F29" s="213">
        <f>SUM(F23:F28)</f>
        <v>0</v>
      </c>
      <c r="G29" s="212">
        <f>SUM(G23:G28)*12*Summary!$B$34</f>
        <v>123212.15759999999</v>
      </c>
      <c r="H29" s="213">
        <f>SUM(H23:H28)</f>
        <v>0</v>
      </c>
      <c r="I29" s="212">
        <f>SUM(I23:I28)*12*Summary!$B$34</f>
        <v>123212.15759999999</v>
      </c>
      <c r="J29" s="213">
        <f>SUM(J23:J28)</f>
        <v>0</v>
      </c>
      <c r="K29" s="212">
        <f>SUM(K23:K28)*12*Summary!$B$34</f>
        <v>123212.15759999999</v>
      </c>
      <c r="L29" s="214"/>
      <c r="M29" s="215">
        <f xml:space="preserve"> SUM(J29,H29,F29,D29,B29)</f>
        <v>139952.51</v>
      </c>
      <c r="N29" s="216">
        <f>SUM(K29,I29,G29,E29,C29)</f>
        <v>616060.78799999994</v>
      </c>
      <c r="O29" s="217"/>
      <c r="P29" s="212">
        <f>SUM(P23:P28)*12*Summary!$B$34</f>
        <v>156562.81679999997</v>
      </c>
      <c r="Q29" s="212">
        <f>SUM(Q23:Q28)*12*Summary!$B$34</f>
        <v>156562.81679999997</v>
      </c>
      <c r="R29" s="212">
        <f>SUM(R23:R28)*12*Summary!$B$34</f>
        <v>156562.81679999997</v>
      </c>
      <c r="S29" s="212">
        <f>SUM(S23:S28)*12*Summary!$B$34</f>
        <v>156562.81679999997</v>
      </c>
      <c r="T29" s="212">
        <f>SUM(T23:T28)*12*Summary!$B$34</f>
        <v>156562.81679999997</v>
      </c>
      <c r="U29" s="214"/>
      <c r="V29" s="218">
        <f>SUM(P29,T29,S29,R29,Q29)</f>
        <v>782814.0839999998</v>
      </c>
    </row>
    <row r="30" spans="1:22" ht="15.75" thickBot="1" x14ac:dyDescent="0.3">
      <c r="A30" s="177" t="s">
        <v>75</v>
      </c>
      <c r="B30" s="226"/>
      <c r="C30" s="227"/>
      <c r="D30" s="227"/>
      <c r="E30" s="227"/>
      <c r="F30" s="227"/>
      <c r="G30" s="227"/>
      <c r="H30" s="227"/>
      <c r="I30" s="227"/>
      <c r="J30" s="227"/>
      <c r="K30" s="228"/>
      <c r="L30" s="229"/>
      <c r="M30" s="230"/>
      <c r="N30" s="227"/>
      <c r="O30" s="231"/>
      <c r="P30" s="227"/>
      <c r="Q30" s="227"/>
      <c r="R30" s="227"/>
      <c r="S30" s="227"/>
      <c r="T30" s="227"/>
      <c r="U30" s="229"/>
      <c r="V30" s="227"/>
    </row>
    <row r="31" spans="1:22" s="156" customFormat="1" ht="15.75" thickBot="1" x14ac:dyDescent="0.3">
      <c r="A31" s="58" t="s">
        <v>162</v>
      </c>
      <c r="B31" s="379">
        <v>5117.1099999999997</v>
      </c>
      <c r="C31" s="375">
        <v>1.3299999999999999E-2</v>
      </c>
      <c r="D31" s="376"/>
      <c r="E31" s="375">
        <v>1.3299999999999999E-2</v>
      </c>
      <c r="F31" s="376"/>
      <c r="G31" s="375">
        <v>1.3299999999999999E-2</v>
      </c>
      <c r="H31" s="376"/>
      <c r="I31" s="375">
        <v>1.3299999999999999E-2</v>
      </c>
      <c r="J31" s="376"/>
      <c r="K31" s="198">
        <v>1.3299999999999999E-2</v>
      </c>
      <c r="L31" s="380"/>
      <c r="M31" s="381"/>
      <c r="N31" s="381"/>
      <c r="O31" s="382"/>
      <c r="P31" s="197">
        <v>1.6899999999999998E-2</v>
      </c>
      <c r="Q31" s="383">
        <f>P31</f>
        <v>1.6899999999999998E-2</v>
      </c>
      <c r="R31" s="383">
        <f>Q31</f>
        <v>1.6899999999999998E-2</v>
      </c>
      <c r="S31" s="383">
        <f>R31</f>
        <v>1.6899999999999998E-2</v>
      </c>
      <c r="T31" s="383">
        <f>S31</f>
        <v>1.6899999999999998E-2</v>
      </c>
      <c r="U31" s="199"/>
      <c r="V31" s="200"/>
    </row>
    <row r="32" spans="1:22" s="156" customFormat="1" ht="15.75" thickBot="1" x14ac:dyDescent="0.3">
      <c r="A32" s="109" t="s">
        <v>63</v>
      </c>
      <c r="B32" s="196"/>
      <c r="C32" s="197"/>
      <c r="D32" s="196"/>
      <c r="E32" s="197"/>
      <c r="F32" s="196"/>
      <c r="G32" s="197"/>
      <c r="H32" s="196"/>
      <c r="I32" s="197"/>
      <c r="J32" s="196"/>
      <c r="K32" s="198"/>
      <c r="L32" s="199"/>
      <c r="M32" s="200"/>
      <c r="N32" s="200"/>
      <c r="O32" s="201"/>
      <c r="P32" s="197"/>
      <c r="Q32" s="197"/>
      <c r="R32" s="197"/>
      <c r="S32" s="197"/>
      <c r="T32" s="197"/>
      <c r="U32" s="199"/>
      <c r="V32" s="202"/>
    </row>
    <row r="33" spans="1:22" s="156" customFormat="1" ht="15.75" thickBot="1" x14ac:dyDescent="0.3">
      <c r="A33" s="58" t="s">
        <v>63</v>
      </c>
      <c r="B33" s="203"/>
      <c r="C33" s="204"/>
      <c r="D33" s="203"/>
      <c r="E33" s="204"/>
      <c r="F33" s="203"/>
      <c r="G33" s="204"/>
      <c r="H33" s="203"/>
      <c r="I33" s="204"/>
      <c r="J33" s="203"/>
      <c r="K33" s="205"/>
      <c r="L33" s="199"/>
      <c r="M33" s="200"/>
      <c r="N33" s="200"/>
      <c r="O33" s="201"/>
      <c r="P33" s="204"/>
      <c r="Q33" s="204"/>
      <c r="R33" s="204"/>
      <c r="S33" s="204"/>
      <c r="T33" s="204"/>
      <c r="U33" s="199"/>
      <c r="V33" s="202"/>
    </row>
    <row r="34" spans="1:22" s="156" customFormat="1" ht="15.75" thickBot="1" x14ac:dyDescent="0.3">
      <c r="A34" s="58" t="s">
        <v>63</v>
      </c>
      <c r="B34" s="203"/>
      <c r="C34" s="204"/>
      <c r="D34" s="203"/>
      <c r="E34" s="204"/>
      <c r="F34" s="203"/>
      <c r="G34" s="204"/>
      <c r="H34" s="203"/>
      <c r="I34" s="204"/>
      <c r="J34" s="203"/>
      <c r="K34" s="205"/>
      <c r="L34" s="199"/>
      <c r="M34" s="200"/>
      <c r="N34" s="200"/>
      <c r="O34" s="201"/>
      <c r="P34" s="204"/>
      <c r="Q34" s="204"/>
      <c r="R34" s="204"/>
      <c r="S34" s="204"/>
      <c r="T34" s="204"/>
      <c r="U34" s="199"/>
      <c r="V34" s="202"/>
    </row>
    <row r="35" spans="1:22" s="156" customFormat="1" ht="15.75" thickBot="1" x14ac:dyDescent="0.3">
      <c r="A35" s="58" t="s">
        <v>63</v>
      </c>
      <c r="B35" s="196"/>
      <c r="C35" s="197"/>
      <c r="D35" s="196"/>
      <c r="E35" s="197"/>
      <c r="F35" s="196"/>
      <c r="G35" s="197"/>
      <c r="H35" s="196"/>
      <c r="I35" s="197"/>
      <c r="J35" s="196"/>
      <c r="K35" s="198"/>
      <c r="L35" s="199"/>
      <c r="M35" s="200"/>
      <c r="N35" s="200"/>
      <c r="O35" s="201"/>
      <c r="P35" s="197"/>
      <c r="Q35" s="197"/>
      <c r="R35" s="197"/>
      <c r="S35" s="197"/>
      <c r="T35" s="197"/>
      <c r="U35" s="199"/>
      <c r="V35" s="202"/>
    </row>
    <row r="36" spans="1:22" s="156" customFormat="1" ht="15.75" thickBot="1" x14ac:dyDescent="0.3">
      <c r="A36" s="59" t="s">
        <v>63</v>
      </c>
      <c r="B36" s="206"/>
      <c r="C36" s="207"/>
      <c r="D36" s="206"/>
      <c r="E36" s="207"/>
      <c r="F36" s="206"/>
      <c r="G36" s="207"/>
      <c r="H36" s="206"/>
      <c r="I36" s="207"/>
      <c r="J36" s="206"/>
      <c r="K36" s="208"/>
      <c r="L36" s="199"/>
      <c r="M36" s="209"/>
      <c r="N36" s="209"/>
      <c r="O36" s="201"/>
      <c r="P36" s="207"/>
      <c r="Q36" s="207"/>
      <c r="R36" s="207"/>
      <c r="S36" s="207"/>
      <c r="T36" s="207"/>
      <c r="U36" s="199"/>
      <c r="V36" s="210"/>
    </row>
    <row r="37" spans="1:22" s="50" customFormat="1" ht="15.75" thickBot="1" x14ac:dyDescent="0.3">
      <c r="A37" s="175" t="s">
        <v>100</v>
      </c>
      <c r="B37" s="211">
        <f>SUM(B31:B36)</f>
        <v>5117.1099999999997</v>
      </c>
      <c r="C37" s="212">
        <f>SUM(C31:C36)*12*Summary!$B$35</f>
        <v>4505.0291999999999</v>
      </c>
      <c r="D37" s="213">
        <f>SUM(D31:D36)</f>
        <v>0</v>
      </c>
      <c r="E37" s="212">
        <f>SUM(E31:E36)*12*Summary!$B$35</f>
        <v>4505.0291999999999</v>
      </c>
      <c r="F37" s="213">
        <f>SUM(F31:F36)</f>
        <v>0</v>
      </c>
      <c r="G37" s="212">
        <f>SUM(G31:G36)*12*Summary!$B$35</f>
        <v>4505.0291999999999</v>
      </c>
      <c r="H37" s="213">
        <f>SUM(H31:H36)</f>
        <v>0</v>
      </c>
      <c r="I37" s="212">
        <f>SUM(I31:I36)*12*Summary!$B$35</f>
        <v>4505.0291999999999</v>
      </c>
      <c r="J37" s="213">
        <f>SUM(J31:J36)</f>
        <v>0</v>
      </c>
      <c r="K37" s="212">
        <f>SUM(K31:K36)*12*Summary!$B$35</f>
        <v>4505.0291999999999</v>
      </c>
      <c r="L37" s="214"/>
      <c r="M37" s="215">
        <f xml:space="preserve"> SUM(J37,H37,F37,D37,B37)</f>
        <v>5117.1099999999997</v>
      </c>
      <c r="N37" s="216">
        <f>SUM(K37,I37,G37,E37,C37)</f>
        <v>22525.146000000001</v>
      </c>
      <c r="O37" s="217"/>
      <c r="P37" s="212">
        <f>SUM(P31:P36)*12*Summary!$B$35</f>
        <v>5724.4355999999998</v>
      </c>
      <c r="Q37" s="212">
        <f>SUM(Q31:Q36)*12*Summary!$B$35</f>
        <v>5724.4355999999998</v>
      </c>
      <c r="R37" s="212">
        <f>SUM(R31:R36)*12*Summary!$B$35</f>
        <v>5724.4355999999998</v>
      </c>
      <c r="S37" s="212">
        <f>SUM(S31:S36)*12*Summary!$B$35</f>
        <v>5724.4355999999998</v>
      </c>
      <c r="T37" s="212">
        <f>SUM(T31:T36)*12*Summary!$B$35</f>
        <v>5724.4355999999998</v>
      </c>
      <c r="U37" s="214"/>
      <c r="V37" s="218">
        <f>SUM(P37,T37,S37,R37,Q37)</f>
        <v>28622.178</v>
      </c>
    </row>
    <row r="38" spans="1:22" ht="15.75" thickBot="1" x14ac:dyDescent="0.3">
      <c r="A38" s="177" t="s">
        <v>76</v>
      </c>
      <c r="B38" s="226"/>
      <c r="C38" s="227"/>
      <c r="D38" s="227"/>
      <c r="E38" s="227"/>
      <c r="F38" s="227"/>
      <c r="G38" s="227"/>
      <c r="H38" s="227"/>
      <c r="I38" s="227"/>
      <c r="J38" s="227"/>
      <c r="K38" s="228"/>
      <c r="L38" s="229"/>
      <c r="M38" s="230"/>
      <c r="N38" s="227"/>
      <c r="O38" s="231"/>
      <c r="P38" s="227"/>
      <c r="Q38" s="227"/>
      <c r="R38" s="227"/>
      <c r="S38" s="227"/>
      <c r="T38" s="227"/>
      <c r="U38" s="229"/>
      <c r="V38" s="227"/>
    </row>
    <row r="39" spans="1:22" s="156" customFormat="1" ht="15.75" thickBot="1" x14ac:dyDescent="0.3">
      <c r="A39" s="58" t="s">
        <v>162</v>
      </c>
      <c r="B39" s="379">
        <v>32707.84</v>
      </c>
      <c r="C39" s="375">
        <v>1.3299999999999999E-2</v>
      </c>
      <c r="D39" s="376"/>
      <c r="E39" s="375">
        <v>1.3299999999999999E-2</v>
      </c>
      <c r="F39" s="376"/>
      <c r="G39" s="375">
        <v>1.3299999999999999E-2</v>
      </c>
      <c r="H39" s="376"/>
      <c r="I39" s="375">
        <v>1.3299999999999999E-2</v>
      </c>
      <c r="J39" s="376"/>
      <c r="K39" s="198">
        <v>1.3299999999999999E-2</v>
      </c>
      <c r="L39" s="380"/>
      <c r="M39" s="381"/>
      <c r="N39" s="381"/>
      <c r="O39" s="382"/>
      <c r="P39" s="197">
        <v>1.6899999999999998E-2</v>
      </c>
      <c r="Q39" s="383">
        <f>P39</f>
        <v>1.6899999999999998E-2</v>
      </c>
      <c r="R39" s="383">
        <f>Q39</f>
        <v>1.6899999999999998E-2</v>
      </c>
      <c r="S39" s="383">
        <f>R39</f>
        <v>1.6899999999999998E-2</v>
      </c>
      <c r="T39" s="383">
        <f>S39</f>
        <v>1.6899999999999998E-2</v>
      </c>
      <c r="U39" s="199"/>
      <c r="V39" s="200"/>
    </row>
    <row r="40" spans="1:22" s="156" customFormat="1" ht="15.75" thickBot="1" x14ac:dyDescent="0.3">
      <c r="A40" s="58" t="s">
        <v>63</v>
      </c>
      <c r="B40" s="196"/>
      <c r="C40" s="197"/>
      <c r="D40" s="196"/>
      <c r="E40" s="197"/>
      <c r="F40" s="196"/>
      <c r="G40" s="197"/>
      <c r="H40" s="196"/>
      <c r="I40" s="197"/>
      <c r="J40" s="196"/>
      <c r="K40" s="198"/>
      <c r="L40" s="199"/>
      <c r="M40" s="200"/>
      <c r="N40" s="200"/>
      <c r="O40" s="201"/>
      <c r="P40" s="197"/>
      <c r="Q40" s="197"/>
      <c r="R40" s="197"/>
      <c r="S40" s="197"/>
      <c r="T40" s="197"/>
      <c r="U40" s="199"/>
      <c r="V40" s="202"/>
    </row>
    <row r="41" spans="1:22" s="156" customFormat="1" ht="15.75" thickBot="1" x14ac:dyDescent="0.3">
      <c r="A41" s="58" t="s">
        <v>63</v>
      </c>
      <c r="B41" s="203"/>
      <c r="C41" s="204"/>
      <c r="D41" s="203"/>
      <c r="E41" s="204"/>
      <c r="F41" s="203"/>
      <c r="G41" s="204"/>
      <c r="H41" s="203"/>
      <c r="I41" s="204"/>
      <c r="J41" s="203"/>
      <c r="K41" s="205"/>
      <c r="L41" s="199"/>
      <c r="M41" s="200"/>
      <c r="N41" s="200"/>
      <c r="O41" s="201"/>
      <c r="P41" s="204"/>
      <c r="Q41" s="204"/>
      <c r="R41" s="204"/>
      <c r="S41" s="204"/>
      <c r="T41" s="204"/>
      <c r="U41" s="199"/>
      <c r="V41" s="202"/>
    </row>
    <row r="42" spans="1:22" s="156" customFormat="1" ht="15.75" thickBot="1" x14ac:dyDescent="0.3">
      <c r="A42" s="58" t="s">
        <v>63</v>
      </c>
      <c r="B42" s="203"/>
      <c r="C42" s="204"/>
      <c r="D42" s="203"/>
      <c r="E42" s="204"/>
      <c r="F42" s="203"/>
      <c r="G42" s="204"/>
      <c r="H42" s="203"/>
      <c r="I42" s="204"/>
      <c r="J42" s="203"/>
      <c r="K42" s="205"/>
      <c r="L42" s="199"/>
      <c r="M42" s="200"/>
      <c r="N42" s="200"/>
      <c r="O42" s="201"/>
      <c r="P42" s="204"/>
      <c r="Q42" s="204"/>
      <c r="R42" s="204"/>
      <c r="S42" s="204"/>
      <c r="T42" s="204"/>
      <c r="U42" s="199"/>
      <c r="V42" s="202"/>
    </row>
    <row r="43" spans="1:22" s="156" customFormat="1" ht="15.75" thickBot="1" x14ac:dyDescent="0.3">
      <c r="A43" s="58" t="s">
        <v>63</v>
      </c>
      <c r="B43" s="196"/>
      <c r="C43" s="197"/>
      <c r="D43" s="196"/>
      <c r="E43" s="197"/>
      <c r="F43" s="196"/>
      <c r="G43" s="197"/>
      <c r="H43" s="196"/>
      <c r="I43" s="197"/>
      <c r="J43" s="196"/>
      <c r="K43" s="198"/>
      <c r="L43" s="199"/>
      <c r="M43" s="200"/>
      <c r="N43" s="200"/>
      <c r="O43" s="201"/>
      <c r="P43" s="197"/>
      <c r="Q43" s="197"/>
      <c r="R43" s="197"/>
      <c r="S43" s="197"/>
      <c r="T43" s="197"/>
      <c r="U43" s="199"/>
      <c r="V43" s="202"/>
    </row>
    <row r="44" spans="1:22" s="156" customFormat="1" ht="15.75" thickBot="1" x14ac:dyDescent="0.3">
      <c r="A44" s="59" t="s">
        <v>63</v>
      </c>
      <c r="B44" s="206"/>
      <c r="C44" s="207"/>
      <c r="D44" s="206"/>
      <c r="E44" s="207"/>
      <c r="F44" s="206"/>
      <c r="G44" s="207"/>
      <c r="H44" s="206"/>
      <c r="I44" s="207"/>
      <c r="J44" s="206"/>
      <c r="K44" s="208"/>
      <c r="L44" s="199"/>
      <c r="M44" s="209"/>
      <c r="N44" s="209"/>
      <c r="O44" s="201"/>
      <c r="P44" s="207"/>
      <c r="Q44" s="207"/>
      <c r="R44" s="207"/>
      <c r="S44" s="207"/>
      <c r="T44" s="207"/>
      <c r="U44" s="199"/>
      <c r="V44" s="210"/>
    </row>
    <row r="45" spans="1:22" s="50" customFormat="1" ht="15.75" thickBot="1" x14ac:dyDescent="0.3">
      <c r="A45" s="175" t="s">
        <v>101</v>
      </c>
      <c r="B45" s="211">
        <f>SUM(B39:B44)</f>
        <v>32707.84</v>
      </c>
      <c r="C45" s="212">
        <f>SUM(C39:C44)*12*Summary!$B$36</f>
        <v>28795.5108</v>
      </c>
      <c r="D45" s="213">
        <f>SUM(D39:D44)</f>
        <v>0</v>
      </c>
      <c r="E45" s="212">
        <f>SUM(E39:E44)*12*Summary!$B$36</f>
        <v>28795.5108</v>
      </c>
      <c r="F45" s="213">
        <f>SUM(F39:F44)</f>
        <v>0</v>
      </c>
      <c r="G45" s="212">
        <f>SUM(G39:G44)*12*Summary!$B$36</f>
        <v>28795.5108</v>
      </c>
      <c r="H45" s="213">
        <f>SUM(H39:H44)</f>
        <v>0</v>
      </c>
      <c r="I45" s="212">
        <f>SUM(I39:I44)*12*Summary!$B$36</f>
        <v>28795.5108</v>
      </c>
      <c r="J45" s="213">
        <f>SUM(J39:J44)</f>
        <v>0</v>
      </c>
      <c r="K45" s="212">
        <f>SUM(K39:K44)*12*Summary!$B$36</f>
        <v>28795.5108</v>
      </c>
      <c r="L45" s="214"/>
      <c r="M45" s="215">
        <f xml:space="preserve"> SUM(J45,H45,F45,D45,B45)</f>
        <v>32707.84</v>
      </c>
      <c r="N45" s="216">
        <f>SUM(K45,I45,G45,E45,C45)</f>
        <v>143977.554</v>
      </c>
      <c r="O45" s="217"/>
      <c r="P45" s="212">
        <f>SUM(P39:P44)*12*Summary!$B$36</f>
        <v>36589.784399999997</v>
      </c>
      <c r="Q45" s="212">
        <f>SUM(Q39:Q44)*12*Summary!$B$36</f>
        <v>36589.784399999997</v>
      </c>
      <c r="R45" s="212">
        <f>SUM(R39:R44)*12*Summary!$B$36</f>
        <v>36589.784399999997</v>
      </c>
      <c r="S45" s="212">
        <f>SUM(S39:S44)*12*Summary!$B$36</f>
        <v>36589.784399999997</v>
      </c>
      <c r="T45" s="212">
        <f>SUM(T39:T44)*12*Summary!$B$36</f>
        <v>36589.784399999997</v>
      </c>
      <c r="U45" s="214"/>
      <c r="V45" s="218">
        <f>SUM(P45,T45,S45,R45,Q45)</f>
        <v>182948.92199999999</v>
      </c>
    </row>
    <row r="46" spans="1:22" ht="15.75" thickBot="1" x14ac:dyDescent="0.3">
      <c r="A46" s="177" t="s">
        <v>77</v>
      </c>
      <c r="B46" s="226"/>
      <c r="C46" s="227"/>
      <c r="D46" s="227"/>
      <c r="E46" s="227"/>
      <c r="F46" s="227"/>
      <c r="G46" s="227"/>
      <c r="H46" s="227"/>
      <c r="I46" s="227"/>
      <c r="J46" s="227"/>
      <c r="K46" s="228"/>
      <c r="L46" s="229"/>
      <c r="M46" s="230"/>
      <c r="N46" s="233"/>
      <c r="O46" s="231"/>
      <c r="P46" s="227"/>
      <c r="Q46" s="227"/>
      <c r="R46" s="227"/>
      <c r="S46" s="227"/>
      <c r="T46" s="233"/>
      <c r="U46" s="229"/>
      <c r="V46" s="233"/>
    </row>
    <row r="47" spans="1:22" s="156" customFormat="1" ht="15.75" thickBot="1" x14ac:dyDescent="0.3">
      <c r="A47" s="58" t="s">
        <v>162</v>
      </c>
      <c r="B47" s="379">
        <v>20703.2</v>
      </c>
      <c r="C47" s="375">
        <v>1.3299999999999999E-2</v>
      </c>
      <c r="D47" s="376"/>
      <c r="E47" s="375">
        <v>1.3299999999999999E-2</v>
      </c>
      <c r="F47" s="376"/>
      <c r="G47" s="375">
        <v>1.3299999999999999E-2</v>
      </c>
      <c r="H47" s="376"/>
      <c r="I47" s="375">
        <v>1.3299999999999999E-2</v>
      </c>
      <c r="J47" s="376"/>
      <c r="K47" s="198">
        <v>1.3299999999999999E-2</v>
      </c>
      <c r="L47" s="380"/>
      <c r="M47" s="381"/>
      <c r="N47" s="381"/>
      <c r="O47" s="382"/>
      <c r="P47" s="197">
        <v>1.6899999999999998E-2</v>
      </c>
      <c r="Q47" s="383">
        <f>P47</f>
        <v>1.6899999999999998E-2</v>
      </c>
      <c r="R47" s="383">
        <f>Q47</f>
        <v>1.6899999999999998E-2</v>
      </c>
      <c r="S47" s="383">
        <f>R47</f>
        <v>1.6899999999999998E-2</v>
      </c>
      <c r="T47" s="383">
        <f>S47</f>
        <v>1.6899999999999998E-2</v>
      </c>
      <c r="U47" s="199"/>
      <c r="V47" s="200"/>
    </row>
    <row r="48" spans="1:22" s="156" customFormat="1" ht="15.75" thickBot="1" x14ac:dyDescent="0.3">
      <c r="A48" s="58" t="s">
        <v>63</v>
      </c>
      <c r="B48" s="196"/>
      <c r="C48" s="197"/>
      <c r="D48" s="196"/>
      <c r="E48" s="197"/>
      <c r="F48" s="196"/>
      <c r="G48" s="197"/>
      <c r="H48" s="196"/>
      <c r="I48" s="197"/>
      <c r="J48" s="196"/>
      <c r="K48" s="198"/>
      <c r="L48" s="199"/>
      <c r="M48" s="200"/>
      <c r="N48" s="200"/>
      <c r="O48" s="201"/>
      <c r="P48" s="197"/>
      <c r="Q48" s="197"/>
      <c r="R48" s="197"/>
      <c r="S48" s="197"/>
      <c r="T48" s="197"/>
      <c r="U48" s="199"/>
      <c r="V48" s="202"/>
    </row>
    <row r="49" spans="1:22" s="156" customFormat="1" ht="15.75" thickBot="1" x14ac:dyDescent="0.3">
      <c r="A49" s="58" t="s">
        <v>63</v>
      </c>
      <c r="B49" s="203"/>
      <c r="C49" s="204"/>
      <c r="D49" s="203"/>
      <c r="E49" s="204"/>
      <c r="F49" s="203"/>
      <c r="G49" s="204"/>
      <c r="H49" s="203"/>
      <c r="I49" s="204"/>
      <c r="J49" s="203"/>
      <c r="K49" s="205"/>
      <c r="L49" s="199"/>
      <c r="M49" s="200"/>
      <c r="N49" s="200"/>
      <c r="O49" s="201"/>
      <c r="P49" s="204"/>
      <c r="Q49" s="204"/>
      <c r="R49" s="204"/>
      <c r="S49" s="204"/>
      <c r="T49" s="204"/>
      <c r="U49" s="199"/>
      <c r="V49" s="202"/>
    </row>
    <row r="50" spans="1:22" s="156" customFormat="1" ht="15.75" thickBot="1" x14ac:dyDescent="0.3">
      <c r="A50" s="58" t="s">
        <v>63</v>
      </c>
      <c r="B50" s="203"/>
      <c r="C50" s="204"/>
      <c r="D50" s="203"/>
      <c r="E50" s="204"/>
      <c r="F50" s="203"/>
      <c r="G50" s="204"/>
      <c r="H50" s="203"/>
      <c r="I50" s="204"/>
      <c r="J50" s="203"/>
      <c r="K50" s="205"/>
      <c r="L50" s="199"/>
      <c r="M50" s="200"/>
      <c r="N50" s="200"/>
      <c r="O50" s="201"/>
      <c r="P50" s="204"/>
      <c r="Q50" s="204"/>
      <c r="R50" s="204"/>
      <c r="S50" s="204"/>
      <c r="T50" s="204"/>
      <c r="U50" s="199"/>
      <c r="V50" s="202"/>
    </row>
    <row r="51" spans="1:22" s="156" customFormat="1" ht="15.75" thickBot="1" x14ac:dyDescent="0.3">
      <c r="A51" s="58" t="s">
        <v>63</v>
      </c>
      <c r="B51" s="196"/>
      <c r="C51" s="197"/>
      <c r="D51" s="196"/>
      <c r="E51" s="197"/>
      <c r="F51" s="196"/>
      <c r="G51" s="197"/>
      <c r="H51" s="196"/>
      <c r="I51" s="197"/>
      <c r="J51" s="196"/>
      <c r="K51" s="198"/>
      <c r="L51" s="199"/>
      <c r="M51" s="200"/>
      <c r="N51" s="200"/>
      <c r="O51" s="201"/>
      <c r="P51" s="197"/>
      <c r="Q51" s="197"/>
      <c r="R51" s="197"/>
      <c r="S51" s="197"/>
      <c r="T51" s="197"/>
      <c r="U51" s="199"/>
      <c r="V51" s="202"/>
    </row>
    <row r="52" spans="1:22" s="156" customFormat="1" ht="15.75" thickBot="1" x14ac:dyDescent="0.3">
      <c r="A52" s="59" t="s">
        <v>63</v>
      </c>
      <c r="B52" s="206"/>
      <c r="C52" s="207"/>
      <c r="D52" s="206"/>
      <c r="E52" s="207"/>
      <c r="F52" s="206"/>
      <c r="G52" s="207"/>
      <c r="H52" s="206"/>
      <c r="I52" s="207"/>
      <c r="J52" s="206"/>
      <c r="K52" s="208"/>
      <c r="L52" s="199"/>
      <c r="M52" s="209"/>
      <c r="N52" s="209"/>
      <c r="O52" s="201"/>
      <c r="P52" s="207"/>
      <c r="Q52" s="207"/>
      <c r="R52" s="207"/>
      <c r="S52" s="207"/>
      <c r="T52" s="207"/>
      <c r="U52" s="199"/>
      <c r="V52" s="210"/>
    </row>
    <row r="53" spans="1:22" s="50" customFormat="1" ht="15.75" thickBot="1" x14ac:dyDescent="0.3">
      <c r="A53" s="175" t="s">
        <v>104</v>
      </c>
      <c r="B53" s="234">
        <f>SUM(B47:B52)</f>
        <v>20703.2</v>
      </c>
      <c r="C53" s="212">
        <f>SUM(C47:C52)*12*Summary!$B$37</f>
        <v>18226.7988</v>
      </c>
      <c r="D53" s="213">
        <f>SUM(D47:D52)</f>
        <v>0</v>
      </c>
      <c r="E53" s="212">
        <f>SUM(E47:E52)*12*Summary!$B$37</f>
        <v>18226.7988</v>
      </c>
      <c r="F53" s="213">
        <f>SUM(F47:F52)</f>
        <v>0</v>
      </c>
      <c r="G53" s="212">
        <f>SUM(G47:G52)*12*Summary!$B$37</f>
        <v>18226.7988</v>
      </c>
      <c r="H53" s="213">
        <f>SUM(H47:H52)</f>
        <v>0</v>
      </c>
      <c r="I53" s="212">
        <f>SUM(I47:I52)*12*Summary!$B$37</f>
        <v>18226.7988</v>
      </c>
      <c r="J53" s="213">
        <f>SUM(J47:J52)</f>
        <v>0</v>
      </c>
      <c r="K53" s="212">
        <f>SUM(K47:K52)*12*Summary!$B$37</f>
        <v>18226.7988</v>
      </c>
      <c r="L53" s="214"/>
      <c r="M53" s="215">
        <f xml:space="preserve"> SUM(J53,H53,F53,D53,B53)</f>
        <v>20703.2</v>
      </c>
      <c r="N53" s="216">
        <f>SUM(K53,I53,G53,E53,C53)</f>
        <v>91133.994000000006</v>
      </c>
      <c r="O53" s="217"/>
      <c r="P53" s="212">
        <f>SUM(P47:P52)*12*Summary!$B$37</f>
        <v>23160.368399999999</v>
      </c>
      <c r="Q53" s="212">
        <f>SUM(Q47:Q52)*12*Summary!$B$37</f>
        <v>23160.368399999999</v>
      </c>
      <c r="R53" s="212">
        <f>SUM(R47:R52)*12*Summary!$B$37</f>
        <v>23160.368399999999</v>
      </c>
      <c r="S53" s="212">
        <f>SUM(S47:S52)*12*Summary!$B$37</f>
        <v>23160.368399999999</v>
      </c>
      <c r="T53" s="212">
        <f>SUM(T47:T52)*12*Summary!$B$37</f>
        <v>23160.368399999999</v>
      </c>
      <c r="U53" s="214"/>
      <c r="V53" s="218">
        <f>SUM(P53,T53,S53,R53,Q53)</f>
        <v>115801.842</v>
      </c>
    </row>
    <row r="54" spans="1:22" ht="15.75" thickBot="1" x14ac:dyDescent="0.3">
      <c r="A54" s="177" t="s">
        <v>78</v>
      </c>
      <c r="B54" s="226"/>
      <c r="C54" s="227"/>
      <c r="D54" s="227"/>
      <c r="E54" s="227"/>
      <c r="F54" s="227"/>
      <c r="G54" s="227"/>
      <c r="H54" s="227"/>
      <c r="I54" s="227"/>
      <c r="J54" s="227"/>
      <c r="K54" s="228"/>
      <c r="L54" s="229"/>
      <c r="M54" s="230"/>
      <c r="N54" s="233"/>
      <c r="O54" s="231"/>
      <c r="P54" s="227"/>
      <c r="Q54" s="227"/>
      <c r="R54" s="227"/>
      <c r="S54" s="227"/>
      <c r="T54" s="235"/>
      <c r="U54" s="229"/>
      <c r="V54" s="233"/>
    </row>
    <row r="55" spans="1:22" s="156" customFormat="1" ht="15.75" thickBot="1" x14ac:dyDescent="0.3">
      <c r="A55" s="58" t="s">
        <v>162</v>
      </c>
      <c r="B55" s="379">
        <v>11439.03</v>
      </c>
      <c r="C55" s="375">
        <v>1.3299999999999999E-2</v>
      </c>
      <c r="D55" s="376"/>
      <c r="E55" s="375">
        <v>1.3299999999999999E-2</v>
      </c>
      <c r="F55" s="376"/>
      <c r="G55" s="375">
        <v>1.3299999999999999E-2</v>
      </c>
      <c r="H55" s="376"/>
      <c r="I55" s="375">
        <v>1.3299999999999999E-2</v>
      </c>
      <c r="J55" s="376"/>
      <c r="K55" s="198">
        <v>1.3299999999999999E-2</v>
      </c>
      <c r="L55" s="380"/>
      <c r="M55" s="381"/>
      <c r="N55" s="381"/>
      <c r="O55" s="382"/>
      <c r="P55" s="197">
        <v>1.6899999999999998E-2</v>
      </c>
      <c r="Q55" s="383">
        <f>P55</f>
        <v>1.6899999999999998E-2</v>
      </c>
      <c r="R55" s="383">
        <f>Q55</f>
        <v>1.6899999999999998E-2</v>
      </c>
      <c r="S55" s="383">
        <f>R55</f>
        <v>1.6899999999999998E-2</v>
      </c>
      <c r="T55" s="383">
        <f>S55</f>
        <v>1.6899999999999998E-2</v>
      </c>
      <c r="U55" s="199"/>
      <c r="V55" s="200"/>
    </row>
    <row r="56" spans="1:22" s="156" customFormat="1" ht="15.75" thickBot="1" x14ac:dyDescent="0.3">
      <c r="A56" s="58" t="s">
        <v>63</v>
      </c>
      <c r="B56" s="196"/>
      <c r="C56" s="197"/>
      <c r="D56" s="196"/>
      <c r="E56" s="197"/>
      <c r="F56" s="196"/>
      <c r="G56" s="197"/>
      <c r="H56" s="196"/>
      <c r="I56" s="197"/>
      <c r="J56" s="196"/>
      <c r="K56" s="198"/>
      <c r="L56" s="199"/>
      <c r="M56" s="200"/>
      <c r="N56" s="200"/>
      <c r="O56" s="201"/>
      <c r="P56" s="197"/>
      <c r="Q56" s="197"/>
      <c r="R56" s="197"/>
      <c r="S56" s="197"/>
      <c r="T56" s="197"/>
      <c r="U56" s="199"/>
      <c r="V56" s="202"/>
    </row>
    <row r="57" spans="1:22" s="156" customFormat="1" ht="15.75" thickBot="1" x14ac:dyDescent="0.3">
      <c r="A57" s="58" t="s">
        <v>63</v>
      </c>
      <c r="B57" s="203"/>
      <c r="C57" s="204"/>
      <c r="D57" s="203"/>
      <c r="E57" s="204"/>
      <c r="F57" s="203"/>
      <c r="G57" s="204"/>
      <c r="H57" s="203"/>
      <c r="I57" s="204"/>
      <c r="J57" s="203"/>
      <c r="K57" s="205"/>
      <c r="L57" s="199"/>
      <c r="M57" s="200"/>
      <c r="N57" s="200"/>
      <c r="O57" s="201"/>
      <c r="P57" s="204"/>
      <c r="Q57" s="204"/>
      <c r="R57" s="204"/>
      <c r="S57" s="204"/>
      <c r="T57" s="204"/>
      <c r="U57" s="199"/>
      <c r="V57" s="202"/>
    </row>
    <row r="58" spans="1:22" s="156" customFormat="1" ht="15.75" thickBot="1" x14ac:dyDescent="0.3">
      <c r="A58" s="58" t="s">
        <v>63</v>
      </c>
      <c r="B58" s="203"/>
      <c r="C58" s="204"/>
      <c r="D58" s="203"/>
      <c r="E58" s="204"/>
      <c r="F58" s="203"/>
      <c r="G58" s="204"/>
      <c r="H58" s="203"/>
      <c r="I58" s="204"/>
      <c r="J58" s="203"/>
      <c r="K58" s="205"/>
      <c r="L58" s="199"/>
      <c r="M58" s="200"/>
      <c r="N58" s="200"/>
      <c r="O58" s="201"/>
      <c r="P58" s="204"/>
      <c r="Q58" s="204"/>
      <c r="R58" s="204"/>
      <c r="S58" s="204"/>
      <c r="T58" s="204"/>
      <c r="U58" s="199"/>
      <c r="V58" s="202"/>
    </row>
    <row r="59" spans="1:22" s="156" customFormat="1" ht="15.75" thickBot="1" x14ac:dyDescent="0.3">
      <c r="A59" s="58" t="s">
        <v>63</v>
      </c>
      <c r="B59" s="196"/>
      <c r="C59" s="197"/>
      <c r="D59" s="196"/>
      <c r="E59" s="197"/>
      <c r="F59" s="196"/>
      <c r="G59" s="197"/>
      <c r="H59" s="196"/>
      <c r="I59" s="197"/>
      <c r="J59" s="196"/>
      <c r="K59" s="198"/>
      <c r="L59" s="199"/>
      <c r="M59" s="200"/>
      <c r="N59" s="200"/>
      <c r="O59" s="201"/>
      <c r="P59" s="197"/>
      <c r="Q59" s="197"/>
      <c r="R59" s="197"/>
      <c r="S59" s="197"/>
      <c r="T59" s="197"/>
      <c r="U59" s="199"/>
      <c r="V59" s="202"/>
    </row>
    <row r="60" spans="1:22" s="156" customFormat="1" ht="15.75" thickBot="1" x14ac:dyDescent="0.3">
      <c r="A60" s="59" t="s">
        <v>63</v>
      </c>
      <c r="B60" s="206"/>
      <c r="C60" s="207"/>
      <c r="D60" s="206"/>
      <c r="E60" s="207"/>
      <c r="F60" s="206"/>
      <c r="G60" s="207"/>
      <c r="H60" s="206"/>
      <c r="I60" s="207"/>
      <c r="J60" s="206"/>
      <c r="K60" s="208"/>
      <c r="L60" s="199"/>
      <c r="M60" s="209"/>
      <c r="N60" s="209"/>
      <c r="O60" s="201"/>
      <c r="P60" s="207"/>
      <c r="Q60" s="207"/>
      <c r="R60" s="207"/>
      <c r="S60" s="207"/>
      <c r="T60" s="207"/>
      <c r="U60" s="199"/>
      <c r="V60" s="210"/>
    </row>
    <row r="61" spans="1:22" s="50" customFormat="1" ht="15.75" thickBot="1" x14ac:dyDescent="0.3">
      <c r="A61" s="175" t="s">
        <v>102</v>
      </c>
      <c r="B61" s="211">
        <f>SUM(B55:B60)</f>
        <v>11439.03</v>
      </c>
      <c r="C61" s="212">
        <f>SUM(C55:C60)*12*Summary!$B$38</f>
        <v>10070.76</v>
      </c>
      <c r="D61" s="213">
        <f>SUM(D55:D60)</f>
        <v>0</v>
      </c>
      <c r="E61" s="212">
        <f>SUM(E55:E60)*12*Summary!$B$38</f>
        <v>10070.76</v>
      </c>
      <c r="F61" s="213">
        <f>SUM(F55:F60)</f>
        <v>0</v>
      </c>
      <c r="G61" s="212">
        <f>SUM(G55:G60)*12*Summary!$B$38</f>
        <v>10070.76</v>
      </c>
      <c r="H61" s="213">
        <f>SUM(H55:H60)</f>
        <v>0</v>
      </c>
      <c r="I61" s="212">
        <f>SUM(I55:I60)*12*Summary!$B$38</f>
        <v>10070.76</v>
      </c>
      <c r="J61" s="213">
        <f>SUM(J55:J60)</f>
        <v>0</v>
      </c>
      <c r="K61" s="212">
        <f>SUM(K55:K60)*12*Summary!$B$38</f>
        <v>10070.76</v>
      </c>
      <c r="L61" s="214"/>
      <c r="M61" s="215">
        <f xml:space="preserve"> SUM(J61,H61,F61,D61,B61)</f>
        <v>11439.03</v>
      </c>
      <c r="N61" s="216">
        <f>SUM(K61,I61,G61,E61,C61)</f>
        <v>50353.8</v>
      </c>
      <c r="O61" s="217"/>
      <c r="P61" s="212">
        <f>SUM(P55:P60)*12*Summary!$B$38</f>
        <v>12796.679999999998</v>
      </c>
      <c r="Q61" s="212">
        <f>SUM(Q55:Q60)*12*Summary!$B$38</f>
        <v>12796.679999999998</v>
      </c>
      <c r="R61" s="212">
        <f>SUM(R55:R60)*12*Summary!$B$38</f>
        <v>12796.679999999998</v>
      </c>
      <c r="S61" s="212">
        <f>SUM(S55:S60)*12*Summary!$B$38</f>
        <v>12796.679999999998</v>
      </c>
      <c r="T61" s="212">
        <f>SUM(T55:T60)*12*Summary!$B$38</f>
        <v>12796.679999999998</v>
      </c>
      <c r="U61" s="214"/>
      <c r="V61" s="218">
        <f>SUM(P61,T61,S61,R61,Q61)</f>
        <v>63983.399999999994</v>
      </c>
    </row>
    <row r="62" spans="1:22" ht="15.75" thickBot="1" x14ac:dyDescent="0.3">
      <c r="A62" s="178" t="s">
        <v>83</v>
      </c>
      <c r="B62" s="236">
        <f t="shared" ref="B62:K62" si="0">SUM(B13+B21+B29+B37+B45+B53+B61)</f>
        <v>349745.84969156573</v>
      </c>
      <c r="C62" s="236">
        <f t="shared" si="0"/>
        <v>307911.17279999994</v>
      </c>
      <c r="D62" s="236">
        <f t="shared" si="0"/>
        <v>0</v>
      </c>
      <c r="E62" s="236">
        <f t="shared" si="0"/>
        <v>307911.17279999994</v>
      </c>
      <c r="F62" s="236">
        <f t="shared" si="0"/>
        <v>0</v>
      </c>
      <c r="G62" s="236">
        <f t="shared" si="0"/>
        <v>307911.17279999994</v>
      </c>
      <c r="H62" s="236">
        <f t="shared" si="0"/>
        <v>0</v>
      </c>
      <c r="I62" s="236">
        <f t="shared" si="0"/>
        <v>307911.17279999994</v>
      </c>
      <c r="J62" s="236">
        <f t="shared" si="0"/>
        <v>0</v>
      </c>
      <c r="K62" s="237">
        <f t="shared" si="0"/>
        <v>307911.17279999994</v>
      </c>
      <c r="L62" s="238"/>
      <c r="M62" s="236">
        <f>SUM(M13+M21+M29+M37+M45+M53+M61)</f>
        <v>349745.84969156573</v>
      </c>
      <c r="N62" s="236">
        <f>SUM(N13+N21+N29+N37+N45+N53+N61)</f>
        <v>1539555.8639999998</v>
      </c>
      <c r="O62" s="239"/>
      <c r="P62" s="236">
        <f>SUM(P13+P21+P29+P37+P45+P53+P61)</f>
        <v>391255.55039999995</v>
      </c>
      <c r="Q62" s="236">
        <f>SUM(Q13+Q21+Q29+Q37+Q45+Q53+Q61)</f>
        <v>391255.55039999995</v>
      </c>
      <c r="R62" s="236">
        <f>SUM(R13+R21+R29+R37+R45+R53+R61)</f>
        <v>391255.55039999995</v>
      </c>
      <c r="S62" s="236">
        <f>SUM(S13+S21+S29+S37+S45+S53+S61)</f>
        <v>391255.55039999995</v>
      </c>
      <c r="T62" s="236">
        <f>SUM(T13+T21+T29+T37+T45+T53+T61)</f>
        <v>391255.55039999995</v>
      </c>
      <c r="U62" s="238"/>
      <c r="V62" s="236">
        <f>SUM(V13+V21+V29+V37+V45+V53+V61)</f>
        <v>1956277.7519999996</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6"/>
      <c r="B64" s="337"/>
      <c r="C64" s="337"/>
      <c r="D64" s="337"/>
      <c r="E64" s="337"/>
      <c r="K64" s="46"/>
      <c r="L64" s="67"/>
      <c r="M64" s="46"/>
      <c r="N64" s="46"/>
      <c r="O64" s="67"/>
      <c r="P64" s="46"/>
      <c r="Q64" s="46"/>
      <c r="R64" s="46"/>
      <c r="U64" s="67"/>
      <c r="V64" s="46"/>
    </row>
  </sheetData>
  <sheetProtection password="D918" sheet="1" insertRows="0" selectLockedCells="1"/>
  <mergeCells count="13">
    <mergeCell ref="B1:T1"/>
    <mergeCell ref="B2:T2"/>
    <mergeCell ref="M3:N3"/>
    <mergeCell ref="P3:T3"/>
    <mergeCell ref="M4:N4"/>
    <mergeCell ref="A64:E64"/>
    <mergeCell ref="J4:K4"/>
    <mergeCell ref="B3:K3"/>
    <mergeCell ref="A4:A5"/>
    <mergeCell ref="B4:C4"/>
    <mergeCell ref="D4:E4"/>
    <mergeCell ref="F4:G4"/>
    <mergeCell ref="H4:I4"/>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V64"/>
  <sheetViews>
    <sheetView view="pageLayout" topLeftCell="A22" zoomScale="60" zoomScaleNormal="60" zoomScalePageLayoutView="60" workbookViewId="0">
      <selection activeCell="C31" sqref="C31"/>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1" style="55" hidden="1" customWidth="1"/>
    <col min="22" max="22" width="20.28515625" hidden="1" customWidth="1"/>
  </cols>
  <sheetData>
    <row r="1" spans="1:22" x14ac:dyDescent="0.25">
      <c r="A1" s="179" t="s">
        <v>60</v>
      </c>
      <c r="B1" s="354" t="str">
        <f>Summary!B2</f>
        <v>Hamilton NG911, Inc.</v>
      </c>
      <c r="C1" s="355"/>
      <c r="D1" s="355"/>
      <c r="E1" s="355"/>
      <c r="F1" s="355"/>
      <c r="G1" s="355"/>
      <c r="H1" s="355"/>
      <c r="I1" s="355"/>
      <c r="J1" s="355"/>
      <c r="K1" s="355"/>
      <c r="L1" s="355"/>
      <c r="M1" s="355"/>
      <c r="N1" s="355"/>
      <c r="O1" s="355"/>
      <c r="P1" s="355"/>
      <c r="Q1" s="355"/>
      <c r="R1" s="355"/>
      <c r="S1" s="355"/>
      <c r="T1" s="355"/>
      <c r="U1"/>
    </row>
    <row r="2" spans="1:22" ht="15.75" thickBot="1" x14ac:dyDescent="0.3">
      <c r="A2" s="180" t="s">
        <v>9</v>
      </c>
      <c r="B2" s="356">
        <f>Summary!B3</f>
        <v>44082</v>
      </c>
      <c r="C2" s="357"/>
      <c r="D2" s="357"/>
      <c r="E2" s="357"/>
      <c r="F2" s="357"/>
      <c r="G2" s="357"/>
      <c r="H2" s="357"/>
      <c r="I2" s="357"/>
      <c r="J2" s="357"/>
      <c r="K2" s="357"/>
      <c r="L2" s="357"/>
      <c r="M2" s="357"/>
      <c r="N2" s="357"/>
      <c r="O2" s="357"/>
      <c r="P2" s="357"/>
      <c r="Q2" s="357"/>
      <c r="R2" s="357"/>
      <c r="S2" s="357"/>
      <c r="T2" s="357"/>
      <c r="U2"/>
    </row>
    <row r="3" spans="1:22" ht="15.75" thickBot="1" x14ac:dyDescent="0.3">
      <c r="A3" s="362" t="s">
        <v>44</v>
      </c>
      <c r="B3" s="345" t="s">
        <v>19</v>
      </c>
      <c r="C3" s="343"/>
      <c r="D3" s="343"/>
      <c r="E3" s="343"/>
      <c r="F3" s="343"/>
      <c r="G3" s="343"/>
      <c r="H3" s="343"/>
      <c r="I3" s="343"/>
      <c r="J3" s="343"/>
      <c r="K3" s="359"/>
      <c r="L3" s="182"/>
      <c r="M3" s="345" t="s">
        <v>90</v>
      </c>
      <c r="N3" s="346"/>
      <c r="O3" s="182"/>
      <c r="P3" s="342"/>
      <c r="Q3" s="342"/>
      <c r="R3" s="342"/>
      <c r="S3" s="342"/>
      <c r="T3" s="341"/>
      <c r="U3" s="64"/>
      <c r="V3" s="110" t="s">
        <v>121</v>
      </c>
    </row>
    <row r="4" spans="1:22" ht="15.75" customHeight="1" thickBot="1" x14ac:dyDescent="0.3">
      <c r="A4" s="363"/>
      <c r="B4" s="340" t="s">
        <v>3</v>
      </c>
      <c r="C4" s="341"/>
      <c r="D4" s="340" t="s">
        <v>4</v>
      </c>
      <c r="E4" s="341"/>
      <c r="F4" s="340" t="s">
        <v>5</v>
      </c>
      <c r="G4" s="341"/>
      <c r="H4" s="340" t="s">
        <v>6</v>
      </c>
      <c r="I4" s="341"/>
      <c r="J4" s="340" t="s">
        <v>7</v>
      </c>
      <c r="K4" s="358"/>
      <c r="L4" s="182"/>
      <c r="M4" s="345" t="s">
        <v>91</v>
      </c>
      <c r="N4" s="346"/>
      <c r="O4" s="182"/>
      <c r="P4" s="143" t="s">
        <v>54</v>
      </c>
      <c r="Q4" s="143" t="s">
        <v>55</v>
      </c>
      <c r="R4" s="143" t="s">
        <v>56</v>
      </c>
      <c r="S4" s="143" t="s">
        <v>57</v>
      </c>
      <c r="T4" s="143" t="s">
        <v>58</v>
      </c>
      <c r="U4" s="64"/>
      <c r="V4" s="110" t="s">
        <v>122</v>
      </c>
    </row>
    <row r="5" spans="1:22" ht="15.75" thickBot="1" x14ac:dyDescent="0.3">
      <c r="A5" s="364"/>
      <c r="B5" s="145" t="s">
        <v>2</v>
      </c>
      <c r="C5" s="145" t="s">
        <v>17</v>
      </c>
      <c r="D5" s="145" t="s">
        <v>2</v>
      </c>
      <c r="E5" s="145" t="s">
        <v>17</v>
      </c>
      <c r="F5" s="145" t="s">
        <v>2</v>
      </c>
      <c r="G5" s="145" t="s">
        <v>17</v>
      </c>
      <c r="H5" s="145" t="s">
        <v>2</v>
      </c>
      <c r="I5" s="145" t="s">
        <v>17</v>
      </c>
      <c r="J5" s="145" t="s">
        <v>2</v>
      </c>
      <c r="K5" s="184" t="s">
        <v>17</v>
      </c>
      <c r="L5" s="185"/>
      <c r="M5" s="145" t="s">
        <v>2</v>
      </c>
      <c r="N5" s="145" t="s">
        <v>17</v>
      </c>
      <c r="O5" s="186"/>
      <c r="P5" s="145" t="s">
        <v>17</v>
      </c>
      <c r="Q5" s="145" t="s">
        <v>17</v>
      </c>
      <c r="R5" s="145" t="s">
        <v>17</v>
      </c>
      <c r="S5" s="145" t="s">
        <v>17</v>
      </c>
      <c r="T5" s="145" t="s">
        <v>17</v>
      </c>
      <c r="U5" s="65"/>
      <c r="V5" s="1" t="s">
        <v>17</v>
      </c>
    </row>
    <row r="6" spans="1:22" s="55" customFormat="1" x14ac:dyDescent="0.25">
      <c r="A6" s="167" t="s">
        <v>72</v>
      </c>
      <c r="B6" s="189"/>
      <c r="C6" s="190"/>
      <c r="D6" s="191"/>
      <c r="E6" s="192"/>
      <c r="F6" s="191"/>
      <c r="G6" s="193"/>
      <c r="H6" s="189"/>
      <c r="I6" s="192"/>
      <c r="J6" s="191"/>
      <c r="K6" s="194"/>
      <c r="L6" s="195"/>
      <c r="M6" s="190"/>
      <c r="N6" s="190"/>
      <c r="O6" s="195"/>
      <c r="P6" s="190"/>
      <c r="Q6" s="190"/>
      <c r="R6" s="190"/>
      <c r="S6" s="190"/>
      <c r="T6" s="190"/>
      <c r="U6" s="283"/>
      <c r="V6" s="284"/>
    </row>
    <row r="7" spans="1:22" s="156" customFormat="1" ht="15.75" thickBot="1" x14ac:dyDescent="0.3">
      <c r="A7" s="58" t="s">
        <v>35</v>
      </c>
      <c r="B7" s="379">
        <v>140957.29061858216</v>
      </c>
      <c r="C7" s="375">
        <v>3.1899999999999998E-2</v>
      </c>
      <c r="D7" s="376"/>
      <c r="E7" s="375">
        <f>C7</f>
        <v>3.1899999999999998E-2</v>
      </c>
      <c r="F7" s="376"/>
      <c r="G7" s="375">
        <f>E7</f>
        <v>3.1899999999999998E-2</v>
      </c>
      <c r="H7" s="376"/>
      <c r="I7" s="375">
        <f>G7</f>
        <v>3.1899999999999998E-2</v>
      </c>
      <c r="J7" s="376"/>
      <c r="K7" s="384">
        <f>I7</f>
        <v>3.1899999999999998E-2</v>
      </c>
      <c r="L7" s="380"/>
      <c r="M7" s="381"/>
      <c r="N7" s="381"/>
      <c r="O7" s="382"/>
      <c r="P7" s="385">
        <v>4.24E-2</v>
      </c>
      <c r="Q7" s="386">
        <f>P7</f>
        <v>4.24E-2</v>
      </c>
      <c r="R7" s="386">
        <f>Q7</f>
        <v>4.24E-2</v>
      </c>
      <c r="S7" s="386">
        <f>R7</f>
        <v>4.24E-2</v>
      </c>
      <c r="T7" s="386">
        <f>S7</f>
        <v>4.24E-2</v>
      </c>
      <c r="U7" s="199"/>
      <c r="V7" s="200"/>
    </row>
    <row r="8" spans="1:22" s="156" customFormat="1" ht="15.75" thickBot="1" x14ac:dyDescent="0.3">
      <c r="A8" s="58" t="s">
        <v>63</v>
      </c>
      <c r="B8" s="196"/>
      <c r="C8" s="197"/>
      <c r="D8" s="196"/>
      <c r="E8" s="197"/>
      <c r="F8" s="196"/>
      <c r="G8" s="197"/>
      <c r="H8" s="196"/>
      <c r="I8" s="197"/>
      <c r="J8" s="196"/>
      <c r="K8" s="198"/>
      <c r="L8" s="199"/>
      <c r="M8" s="200"/>
      <c r="N8" s="200"/>
      <c r="O8" s="201"/>
      <c r="P8" s="197"/>
      <c r="Q8" s="197"/>
      <c r="R8" s="197"/>
      <c r="S8" s="197"/>
      <c r="T8" s="197"/>
      <c r="U8" s="199"/>
      <c r="V8" s="202"/>
    </row>
    <row r="9" spans="1:22" s="156" customFormat="1" ht="15.75" thickBot="1" x14ac:dyDescent="0.3">
      <c r="A9" s="58" t="s">
        <v>63</v>
      </c>
      <c r="B9" s="203"/>
      <c r="C9" s="204"/>
      <c r="D9" s="203"/>
      <c r="E9" s="204"/>
      <c r="F9" s="203"/>
      <c r="G9" s="204"/>
      <c r="H9" s="203"/>
      <c r="I9" s="204"/>
      <c r="J9" s="203"/>
      <c r="K9" s="205"/>
      <c r="L9" s="199"/>
      <c r="M9" s="200"/>
      <c r="N9" s="200"/>
      <c r="O9" s="201"/>
      <c r="P9" s="204"/>
      <c r="Q9" s="204"/>
      <c r="R9" s="204"/>
      <c r="S9" s="204"/>
      <c r="T9" s="204"/>
      <c r="U9" s="199"/>
      <c r="V9" s="202"/>
    </row>
    <row r="10" spans="1:22" s="156" customFormat="1" ht="15.75" thickBot="1" x14ac:dyDescent="0.3">
      <c r="A10" s="58" t="s">
        <v>63</v>
      </c>
      <c r="B10" s="203"/>
      <c r="C10" s="204"/>
      <c r="D10" s="203"/>
      <c r="E10" s="204"/>
      <c r="F10" s="203"/>
      <c r="G10" s="204"/>
      <c r="H10" s="203"/>
      <c r="I10" s="204"/>
      <c r="J10" s="203"/>
      <c r="K10" s="205"/>
      <c r="L10" s="199"/>
      <c r="M10" s="200"/>
      <c r="N10" s="200"/>
      <c r="O10" s="201"/>
      <c r="P10" s="204"/>
      <c r="Q10" s="204"/>
      <c r="R10" s="204"/>
      <c r="S10" s="204"/>
      <c r="T10" s="204"/>
      <c r="U10" s="199"/>
      <c r="V10" s="202"/>
    </row>
    <row r="11" spans="1:22" s="156" customFormat="1" ht="15.75" thickBot="1" x14ac:dyDescent="0.3">
      <c r="A11" s="58" t="s">
        <v>63</v>
      </c>
      <c r="B11" s="196"/>
      <c r="C11" s="197"/>
      <c r="D11" s="196"/>
      <c r="E11" s="197"/>
      <c r="F11" s="196"/>
      <c r="G11" s="197"/>
      <c r="H11" s="196"/>
      <c r="I11" s="197"/>
      <c r="J11" s="196"/>
      <c r="K11" s="198"/>
      <c r="L11" s="199"/>
      <c r="M11" s="200"/>
      <c r="N11" s="200"/>
      <c r="O11" s="201"/>
      <c r="P11" s="197"/>
      <c r="Q11" s="197"/>
      <c r="R11" s="197"/>
      <c r="S11" s="197"/>
      <c r="T11" s="197"/>
      <c r="U11" s="199"/>
      <c r="V11" s="202"/>
    </row>
    <row r="12" spans="1:22" s="156" customFormat="1" ht="15.75" thickBot="1" x14ac:dyDescent="0.3">
      <c r="A12" s="59" t="s">
        <v>63</v>
      </c>
      <c r="B12" s="206"/>
      <c r="C12" s="207"/>
      <c r="D12" s="206"/>
      <c r="E12" s="207"/>
      <c r="F12" s="206"/>
      <c r="G12" s="207"/>
      <c r="H12" s="206"/>
      <c r="I12" s="207"/>
      <c r="J12" s="206"/>
      <c r="K12" s="208"/>
      <c r="L12" s="199"/>
      <c r="M12" s="209"/>
      <c r="N12" s="209"/>
      <c r="O12" s="201"/>
      <c r="P12" s="207"/>
      <c r="Q12" s="207"/>
      <c r="R12" s="207"/>
      <c r="S12" s="207"/>
      <c r="T12" s="207"/>
      <c r="U12" s="199"/>
      <c r="V12" s="210"/>
    </row>
    <row r="13" spans="1:22" s="50" customFormat="1" ht="16.5" customHeight="1" thickBot="1" x14ac:dyDescent="0.3">
      <c r="A13" s="175" t="s">
        <v>97</v>
      </c>
      <c r="B13" s="211">
        <f>SUM(B7:B12)</f>
        <v>140957.29061858216</v>
      </c>
      <c r="C13" s="212">
        <f>SUM(C7:C12)*12*Summary!$B$32</f>
        <v>99215.252399999998</v>
      </c>
      <c r="D13" s="213">
        <f>SUM(D7:D12)</f>
        <v>0</v>
      </c>
      <c r="E13" s="212">
        <f>SUM(E7:E12)*12*Summary!$B$32</f>
        <v>99215.252399999998</v>
      </c>
      <c r="F13" s="213">
        <f>SUM(F7:F12)</f>
        <v>0</v>
      </c>
      <c r="G13" s="212">
        <f>SUM(G7:G12)*12*Summary!$B$32</f>
        <v>99215.252399999998</v>
      </c>
      <c r="H13" s="213">
        <f>SUM(H7:H12)</f>
        <v>0</v>
      </c>
      <c r="I13" s="212">
        <f>SUM(I7:I12)*12*Summary!$B$32</f>
        <v>99215.252399999998</v>
      </c>
      <c r="J13" s="213">
        <f>SUM(J7:J12)</f>
        <v>0</v>
      </c>
      <c r="K13" s="212">
        <f>SUM(K7:K12)*12*Summary!$B$32</f>
        <v>99215.252399999998</v>
      </c>
      <c r="L13" s="214"/>
      <c r="M13" s="215">
        <f xml:space="preserve"> SUM(J13,H13,F13,D13,B13)</f>
        <v>140957.29061858216</v>
      </c>
      <c r="N13" s="216">
        <f>SUM(K13,I13,G13,E13,C13)</f>
        <v>496076.26199999999</v>
      </c>
      <c r="O13" s="217"/>
      <c r="P13" s="212">
        <f>SUM(P7:P12)*12*Summary!$B$32</f>
        <v>131872.31040000002</v>
      </c>
      <c r="Q13" s="212">
        <f>SUM(Q7:Q12)*12*Summary!$B$32</f>
        <v>131872.31040000002</v>
      </c>
      <c r="R13" s="212">
        <f>SUM(R7:R12)*12*Summary!$B$32</f>
        <v>131872.31040000002</v>
      </c>
      <c r="S13" s="212">
        <f>SUM(S7:S12)*12*Summary!$B$32</f>
        <v>131872.31040000002</v>
      </c>
      <c r="T13" s="212">
        <f>SUM(T7:T12)*12*Summary!$B$32</f>
        <v>131872.31040000002</v>
      </c>
      <c r="U13" s="285"/>
      <c r="V13" s="286">
        <f>SUM(P13,T13,S13,R13,Q13)</f>
        <v>659361.55200000014</v>
      </c>
    </row>
    <row r="14" spans="1:22" s="57" customFormat="1" x14ac:dyDescent="0.25">
      <c r="A14" s="176" t="s">
        <v>73</v>
      </c>
      <c r="B14" s="219"/>
      <c r="C14" s="220"/>
      <c r="D14" s="220"/>
      <c r="E14" s="220"/>
      <c r="F14" s="220"/>
      <c r="G14" s="220"/>
      <c r="H14" s="220"/>
      <c r="I14" s="220"/>
      <c r="J14" s="220"/>
      <c r="K14" s="221"/>
      <c r="L14" s="222"/>
      <c r="M14" s="223"/>
      <c r="N14" s="224"/>
      <c r="O14" s="225"/>
      <c r="P14" s="220"/>
      <c r="Q14" s="220"/>
      <c r="R14" s="220"/>
      <c r="S14" s="220"/>
      <c r="T14" s="220"/>
      <c r="U14" s="287"/>
      <c r="V14" s="288"/>
    </row>
    <row r="15" spans="1:22" s="156" customFormat="1" ht="15.75" thickBot="1" x14ac:dyDescent="0.3">
      <c r="A15" s="58" t="s">
        <v>35</v>
      </c>
      <c r="B15" s="379">
        <v>278520.94</v>
      </c>
      <c r="C15" s="375">
        <v>3.1899999999999998E-2</v>
      </c>
      <c r="D15" s="376"/>
      <c r="E15" s="375">
        <f>C15</f>
        <v>3.1899999999999998E-2</v>
      </c>
      <c r="F15" s="376"/>
      <c r="G15" s="375">
        <f>E15</f>
        <v>3.1899999999999998E-2</v>
      </c>
      <c r="H15" s="376"/>
      <c r="I15" s="375">
        <f>G15</f>
        <v>3.1899999999999998E-2</v>
      </c>
      <c r="J15" s="376"/>
      <c r="K15" s="384">
        <f>I15</f>
        <v>3.1899999999999998E-2</v>
      </c>
      <c r="L15" s="380"/>
      <c r="M15" s="381"/>
      <c r="N15" s="381"/>
      <c r="O15" s="382"/>
      <c r="P15" s="385">
        <v>4.24E-2</v>
      </c>
      <c r="Q15" s="386">
        <f>P15</f>
        <v>4.24E-2</v>
      </c>
      <c r="R15" s="386">
        <f>Q15</f>
        <v>4.24E-2</v>
      </c>
      <c r="S15" s="386">
        <f>R15</f>
        <v>4.24E-2</v>
      </c>
      <c r="T15" s="386">
        <f>S15</f>
        <v>4.24E-2</v>
      </c>
      <c r="U15" s="199"/>
      <c r="V15" s="200"/>
    </row>
    <row r="16" spans="1:22" s="156" customFormat="1" ht="15.75" thickBot="1" x14ac:dyDescent="0.3">
      <c r="A16" s="58" t="s">
        <v>63</v>
      </c>
      <c r="B16" s="196"/>
      <c r="C16" s="197"/>
      <c r="D16" s="196"/>
      <c r="E16" s="197"/>
      <c r="F16" s="196"/>
      <c r="G16" s="197"/>
      <c r="H16" s="196"/>
      <c r="I16" s="197"/>
      <c r="J16" s="196"/>
      <c r="K16" s="198"/>
      <c r="L16" s="199"/>
      <c r="M16" s="200"/>
      <c r="N16" s="200"/>
      <c r="O16" s="201"/>
      <c r="P16" s="197"/>
      <c r="Q16" s="197"/>
      <c r="R16" s="197"/>
      <c r="S16" s="197"/>
      <c r="T16" s="197"/>
      <c r="U16" s="199"/>
      <c r="V16" s="202"/>
    </row>
    <row r="17" spans="1:22" s="156" customFormat="1" ht="15.75" thickBot="1" x14ac:dyDescent="0.3">
      <c r="A17" s="58" t="s">
        <v>81</v>
      </c>
      <c r="B17" s="203"/>
      <c r="C17" s="204"/>
      <c r="D17" s="203"/>
      <c r="E17" s="204"/>
      <c r="F17" s="203"/>
      <c r="G17" s="204"/>
      <c r="H17" s="203"/>
      <c r="I17" s="204"/>
      <c r="J17" s="203"/>
      <c r="K17" s="205"/>
      <c r="L17" s="199"/>
      <c r="M17" s="200"/>
      <c r="N17" s="200"/>
      <c r="O17" s="201"/>
      <c r="P17" s="204"/>
      <c r="Q17" s="204"/>
      <c r="R17" s="204"/>
      <c r="S17" s="204"/>
      <c r="T17" s="204"/>
      <c r="U17" s="199"/>
      <c r="V17" s="202"/>
    </row>
    <row r="18" spans="1:22" s="156" customFormat="1" ht="15.75" thickBot="1" x14ac:dyDescent="0.3">
      <c r="A18" s="58" t="s">
        <v>63</v>
      </c>
      <c r="B18" s="203"/>
      <c r="C18" s="204"/>
      <c r="D18" s="203"/>
      <c r="E18" s="204"/>
      <c r="F18" s="203"/>
      <c r="G18" s="204"/>
      <c r="H18" s="203"/>
      <c r="I18" s="204"/>
      <c r="J18" s="203"/>
      <c r="K18" s="205"/>
      <c r="L18" s="199"/>
      <c r="M18" s="200"/>
      <c r="N18" s="200"/>
      <c r="O18" s="201"/>
      <c r="P18" s="204"/>
      <c r="Q18" s="204"/>
      <c r="R18" s="204"/>
      <c r="S18" s="204"/>
      <c r="T18" s="204"/>
      <c r="U18" s="199"/>
      <c r="V18" s="202"/>
    </row>
    <row r="19" spans="1:22" s="156" customFormat="1" ht="15.75" thickBot="1" x14ac:dyDescent="0.3">
      <c r="A19" s="58" t="s">
        <v>63</v>
      </c>
      <c r="B19" s="196"/>
      <c r="C19" s="197"/>
      <c r="D19" s="196"/>
      <c r="E19" s="197"/>
      <c r="F19" s="196"/>
      <c r="G19" s="197"/>
      <c r="H19" s="196"/>
      <c r="I19" s="197"/>
      <c r="J19" s="196"/>
      <c r="K19" s="198"/>
      <c r="L19" s="199"/>
      <c r="M19" s="200"/>
      <c r="N19" s="200"/>
      <c r="O19" s="201"/>
      <c r="P19" s="197"/>
      <c r="Q19" s="197"/>
      <c r="R19" s="197"/>
      <c r="S19" s="197"/>
      <c r="T19" s="197"/>
      <c r="U19" s="199"/>
      <c r="V19" s="202"/>
    </row>
    <row r="20" spans="1:22" s="156" customFormat="1" ht="15.75" thickBot="1" x14ac:dyDescent="0.3">
      <c r="A20" s="59" t="s">
        <v>63</v>
      </c>
      <c r="B20" s="206"/>
      <c r="C20" s="207"/>
      <c r="D20" s="206"/>
      <c r="E20" s="207"/>
      <c r="F20" s="206"/>
      <c r="G20" s="207"/>
      <c r="H20" s="206"/>
      <c r="I20" s="207"/>
      <c r="J20" s="206"/>
      <c r="K20" s="208"/>
      <c r="L20" s="199"/>
      <c r="M20" s="200"/>
      <c r="N20" s="209"/>
      <c r="O20" s="201"/>
      <c r="P20" s="207"/>
      <c r="Q20" s="207"/>
      <c r="R20" s="207"/>
      <c r="S20" s="207"/>
      <c r="T20" s="207"/>
      <c r="U20" s="199"/>
      <c r="V20" s="210"/>
    </row>
    <row r="21" spans="1:22" s="50" customFormat="1" ht="15.75" thickBot="1" x14ac:dyDescent="0.3">
      <c r="A21" s="175" t="s">
        <v>98</v>
      </c>
      <c r="B21" s="211">
        <f>SUM(B15:B20)</f>
        <v>278520.94</v>
      </c>
      <c r="C21" s="212">
        <f>SUM(C15:C20)*12*Summary!$B$33</f>
        <v>196041.83279999997</v>
      </c>
      <c r="D21" s="213">
        <f>SUM(D15:D20)</f>
        <v>0</v>
      </c>
      <c r="E21" s="212">
        <f>SUM(E15:E20)*12*Summary!$B$33</f>
        <v>196041.83279999997</v>
      </c>
      <c r="F21" s="213">
        <f>SUM(F15:F20)</f>
        <v>0</v>
      </c>
      <c r="G21" s="212">
        <f>SUM(G15:G20)*12*Summary!$B$33</f>
        <v>196041.83279999997</v>
      </c>
      <c r="H21" s="213">
        <f>SUM(H15:H20)</f>
        <v>0</v>
      </c>
      <c r="I21" s="212">
        <f>SUM(I15:I20)*12*Summary!$B$33</f>
        <v>196041.83279999997</v>
      </c>
      <c r="J21" s="213">
        <f>SUM(J15:J20)</f>
        <v>0</v>
      </c>
      <c r="K21" s="212">
        <f>SUM(K15:K20)*12*Summary!$B$33</f>
        <v>196041.83279999997</v>
      </c>
      <c r="L21" s="214"/>
      <c r="M21" s="215">
        <f xml:space="preserve"> SUM(J21,H21,F21,D21,B21)</f>
        <v>278520.94</v>
      </c>
      <c r="N21" s="216">
        <f>SUM(K21,I21,G21,E21,C21)</f>
        <v>980209.16399999987</v>
      </c>
      <c r="O21" s="217"/>
      <c r="P21" s="212">
        <f>SUM(P15:P20)*12*Summary!$B$33</f>
        <v>260569.70880000002</v>
      </c>
      <c r="Q21" s="212">
        <f>SUM(Q15:Q20)*12*Summary!$B$33</f>
        <v>260569.70880000002</v>
      </c>
      <c r="R21" s="212">
        <f>SUM(R15:R20)*12*Summary!$B$33</f>
        <v>260569.70880000002</v>
      </c>
      <c r="S21" s="212">
        <f>SUM(S15:S20)*12*Summary!$B$33</f>
        <v>260569.70880000002</v>
      </c>
      <c r="T21" s="212">
        <f>SUM(T15:T20)*12*Summary!$B$33</f>
        <v>260569.70880000002</v>
      </c>
      <c r="U21" s="285"/>
      <c r="V21" s="286">
        <f>SUM(P21,T21,S21,R21,Q21)</f>
        <v>1302848.5440000002</v>
      </c>
    </row>
    <row r="22" spans="1:22" ht="15.75" thickBot="1" x14ac:dyDescent="0.3">
      <c r="A22" s="177" t="s">
        <v>74</v>
      </c>
      <c r="B22" s="226"/>
      <c r="C22" s="227"/>
      <c r="D22" s="227"/>
      <c r="E22" s="227"/>
      <c r="F22" s="227"/>
      <c r="G22" s="227"/>
      <c r="H22" s="227"/>
      <c r="I22" s="227"/>
      <c r="J22" s="227"/>
      <c r="K22" s="228"/>
      <c r="L22" s="229"/>
      <c r="M22" s="230"/>
      <c r="N22" s="227"/>
      <c r="O22" s="231"/>
      <c r="P22" s="227"/>
      <c r="Q22" s="227"/>
      <c r="R22" s="227"/>
      <c r="S22" s="227"/>
      <c r="T22" s="227"/>
      <c r="U22" s="289"/>
      <c r="V22" s="290"/>
    </row>
    <row r="23" spans="1:22" s="156" customFormat="1" ht="15.75" thickBot="1" x14ac:dyDescent="0.3">
      <c r="A23" s="58" t="s">
        <v>35</v>
      </c>
      <c r="B23" s="379">
        <v>419857.3</v>
      </c>
      <c r="C23" s="375">
        <v>3.1899999999999998E-2</v>
      </c>
      <c r="D23" s="376"/>
      <c r="E23" s="375">
        <f>C23</f>
        <v>3.1899999999999998E-2</v>
      </c>
      <c r="F23" s="376"/>
      <c r="G23" s="375">
        <f>E23</f>
        <v>3.1899999999999998E-2</v>
      </c>
      <c r="H23" s="376"/>
      <c r="I23" s="375">
        <f>G23</f>
        <v>3.1899999999999998E-2</v>
      </c>
      <c r="J23" s="376"/>
      <c r="K23" s="384">
        <f>I23</f>
        <v>3.1899999999999998E-2</v>
      </c>
      <c r="L23" s="380"/>
      <c r="M23" s="381"/>
      <c r="N23" s="381"/>
      <c r="O23" s="382"/>
      <c r="P23" s="385">
        <v>4.24E-2</v>
      </c>
      <c r="Q23" s="386">
        <f>P23</f>
        <v>4.24E-2</v>
      </c>
      <c r="R23" s="386">
        <f>Q23</f>
        <v>4.24E-2</v>
      </c>
      <c r="S23" s="386">
        <f>R23</f>
        <v>4.24E-2</v>
      </c>
      <c r="T23" s="386">
        <f>S23</f>
        <v>4.24E-2</v>
      </c>
      <c r="U23" s="199"/>
      <c r="V23" s="200"/>
    </row>
    <row r="24" spans="1:22" s="156" customFormat="1" ht="15.75" thickBot="1" x14ac:dyDescent="0.3">
      <c r="A24" s="58" t="s">
        <v>63</v>
      </c>
      <c r="B24" s="196"/>
      <c r="C24" s="197"/>
      <c r="D24" s="196"/>
      <c r="E24" s="197"/>
      <c r="F24" s="196"/>
      <c r="G24" s="197"/>
      <c r="H24" s="196"/>
      <c r="I24" s="197"/>
      <c r="J24" s="196"/>
      <c r="K24" s="198"/>
      <c r="L24" s="199"/>
      <c r="M24" s="200"/>
      <c r="N24" s="200"/>
      <c r="O24" s="201"/>
      <c r="P24" s="197"/>
      <c r="Q24" s="197"/>
      <c r="R24" s="197"/>
      <c r="S24" s="197"/>
      <c r="T24" s="197"/>
      <c r="U24" s="199"/>
      <c r="V24" s="202"/>
    </row>
    <row r="25" spans="1:22" s="156" customFormat="1" ht="15.75" thickBot="1" x14ac:dyDescent="0.3">
      <c r="A25" s="58" t="s">
        <v>63</v>
      </c>
      <c r="B25" s="203"/>
      <c r="C25" s="204"/>
      <c r="D25" s="203"/>
      <c r="E25" s="204"/>
      <c r="F25" s="203"/>
      <c r="G25" s="204"/>
      <c r="H25" s="203"/>
      <c r="I25" s="204"/>
      <c r="J25" s="203"/>
      <c r="K25" s="205"/>
      <c r="L25" s="199"/>
      <c r="M25" s="200"/>
      <c r="N25" s="200"/>
      <c r="O25" s="201"/>
      <c r="P25" s="204"/>
      <c r="Q25" s="204"/>
      <c r="R25" s="204"/>
      <c r="S25" s="204"/>
      <c r="T25" s="204"/>
      <c r="U25" s="199"/>
      <c r="V25" s="202"/>
    </row>
    <row r="26" spans="1:22" s="156" customFormat="1" ht="15.75" thickBot="1" x14ac:dyDescent="0.3">
      <c r="A26" s="58" t="s">
        <v>63</v>
      </c>
      <c r="B26" s="203"/>
      <c r="C26" s="204"/>
      <c r="D26" s="203"/>
      <c r="E26" s="204"/>
      <c r="F26" s="203"/>
      <c r="G26" s="204"/>
      <c r="H26" s="203"/>
      <c r="I26" s="204"/>
      <c r="J26" s="203"/>
      <c r="K26" s="205"/>
      <c r="L26" s="199"/>
      <c r="M26" s="200"/>
      <c r="N26" s="200"/>
      <c r="O26" s="201"/>
      <c r="P26" s="204"/>
      <c r="Q26" s="204"/>
      <c r="R26" s="204"/>
      <c r="S26" s="204"/>
      <c r="T26" s="204"/>
      <c r="U26" s="199"/>
      <c r="V26" s="202"/>
    </row>
    <row r="27" spans="1:22" s="156" customFormat="1" ht="15.75" thickBot="1" x14ac:dyDescent="0.3">
      <c r="A27" s="58" t="s">
        <v>63</v>
      </c>
      <c r="B27" s="196"/>
      <c r="C27" s="197"/>
      <c r="D27" s="196"/>
      <c r="E27" s="197"/>
      <c r="F27" s="196"/>
      <c r="G27" s="197"/>
      <c r="H27" s="196"/>
      <c r="I27" s="197"/>
      <c r="J27" s="196"/>
      <c r="K27" s="198"/>
      <c r="L27" s="199"/>
      <c r="M27" s="200"/>
      <c r="N27" s="200"/>
      <c r="O27" s="201"/>
      <c r="P27" s="197"/>
      <c r="Q27" s="197"/>
      <c r="R27" s="197"/>
      <c r="S27" s="197"/>
      <c r="T27" s="197"/>
      <c r="U27" s="199"/>
      <c r="V27" s="202"/>
    </row>
    <row r="28" spans="1:22" s="156" customFormat="1" ht="15.75" thickBot="1" x14ac:dyDescent="0.3">
      <c r="A28" s="59" t="s">
        <v>63</v>
      </c>
      <c r="B28" s="206"/>
      <c r="C28" s="207"/>
      <c r="D28" s="206"/>
      <c r="E28" s="207"/>
      <c r="F28" s="206"/>
      <c r="G28" s="207"/>
      <c r="H28" s="206"/>
      <c r="I28" s="207"/>
      <c r="J28" s="206"/>
      <c r="K28" s="208"/>
      <c r="L28" s="199"/>
      <c r="M28" s="209"/>
      <c r="N28" s="209"/>
      <c r="O28" s="201"/>
      <c r="P28" s="207"/>
      <c r="Q28" s="207"/>
      <c r="R28" s="207"/>
      <c r="S28" s="207"/>
      <c r="T28" s="207"/>
      <c r="U28" s="199"/>
      <c r="V28" s="210"/>
    </row>
    <row r="29" spans="1:22" s="50" customFormat="1" ht="15.75" thickBot="1" x14ac:dyDescent="0.3">
      <c r="A29" s="175" t="s">
        <v>99</v>
      </c>
      <c r="B29" s="211">
        <f>SUM(B23:B28)</f>
        <v>419857.3</v>
      </c>
      <c r="C29" s="212">
        <f>SUM(C23:C28)*12*Summary!$B$34</f>
        <v>295523.89679999999</v>
      </c>
      <c r="D29" s="213">
        <f>SUM(D23:D28)</f>
        <v>0</v>
      </c>
      <c r="E29" s="212">
        <f>SUM(E23:E28)*12*Summary!$B$34</f>
        <v>295523.89679999999</v>
      </c>
      <c r="F29" s="213">
        <f>SUM(F23:F28)</f>
        <v>0</v>
      </c>
      <c r="G29" s="212">
        <f>SUM(G23:G28)*12*Summary!$B$34</f>
        <v>295523.89679999999</v>
      </c>
      <c r="H29" s="213">
        <f>SUM(H23:H28)</f>
        <v>0</v>
      </c>
      <c r="I29" s="212">
        <f>SUM(I23:I28)*12*Summary!$B$34</f>
        <v>295523.89679999999</v>
      </c>
      <c r="J29" s="213">
        <f>SUM(J23:J28)</f>
        <v>0</v>
      </c>
      <c r="K29" s="212">
        <f>SUM(K23:K28)*12*Summary!$B$34</f>
        <v>295523.89679999999</v>
      </c>
      <c r="L29" s="214"/>
      <c r="M29" s="215">
        <f xml:space="preserve"> SUM(J29,H29,F29,D29,B29)</f>
        <v>419857.3</v>
      </c>
      <c r="N29" s="216">
        <f>SUM(K29,I29,G29,E29,C29)</f>
        <v>1477619.4839999999</v>
      </c>
      <c r="O29" s="217"/>
      <c r="P29" s="212">
        <f>SUM(P23:P28)*12*Summary!$B$34</f>
        <v>392796.65280000004</v>
      </c>
      <c r="Q29" s="212">
        <f>SUM(Q23:Q28)*12*Summary!$B$34</f>
        <v>392796.65280000004</v>
      </c>
      <c r="R29" s="212">
        <f>SUM(R23:R28)*12*Summary!$B$34</f>
        <v>392796.65280000004</v>
      </c>
      <c r="S29" s="212">
        <f>SUM(S23:S28)*12*Summary!$B$34</f>
        <v>392796.65280000004</v>
      </c>
      <c r="T29" s="212">
        <f>SUM(T23:T28)*12*Summary!$B$34</f>
        <v>392796.65280000004</v>
      </c>
      <c r="U29" s="285"/>
      <c r="V29" s="286">
        <f>SUM(P29,T29,S29,R29,Q29)</f>
        <v>1963983.2640000002</v>
      </c>
    </row>
    <row r="30" spans="1:22" ht="15.75" thickBot="1" x14ac:dyDescent="0.3">
      <c r="A30" s="177" t="s">
        <v>75</v>
      </c>
      <c r="B30" s="226"/>
      <c r="C30" s="227"/>
      <c r="D30" s="227"/>
      <c r="E30" s="227"/>
      <c r="F30" s="227"/>
      <c r="G30" s="227"/>
      <c r="H30" s="227"/>
      <c r="I30" s="227"/>
      <c r="J30" s="227"/>
      <c r="K30" s="228"/>
      <c r="L30" s="229"/>
      <c r="M30" s="230"/>
      <c r="N30" s="227"/>
      <c r="O30" s="231"/>
      <c r="P30" s="227"/>
      <c r="Q30" s="227"/>
      <c r="R30" s="227"/>
      <c r="S30" s="227"/>
      <c r="T30" s="227"/>
      <c r="U30" s="289"/>
      <c r="V30" s="290"/>
    </row>
    <row r="31" spans="1:22" s="156" customFormat="1" ht="15.75" thickBot="1" x14ac:dyDescent="0.3">
      <c r="A31" s="58" t="s">
        <v>35</v>
      </c>
      <c r="B31" s="379">
        <v>15351.32</v>
      </c>
      <c r="C31" s="375">
        <v>3.1899999999999998E-2</v>
      </c>
      <c r="D31" s="376"/>
      <c r="E31" s="375">
        <f>C31</f>
        <v>3.1899999999999998E-2</v>
      </c>
      <c r="F31" s="376"/>
      <c r="G31" s="375">
        <f>E31</f>
        <v>3.1899999999999998E-2</v>
      </c>
      <c r="H31" s="376"/>
      <c r="I31" s="375">
        <f>G31</f>
        <v>3.1899999999999998E-2</v>
      </c>
      <c r="J31" s="376"/>
      <c r="K31" s="384">
        <f>I31</f>
        <v>3.1899999999999998E-2</v>
      </c>
      <c r="L31" s="380"/>
      <c r="M31" s="381"/>
      <c r="N31" s="381"/>
      <c r="O31" s="382"/>
      <c r="P31" s="385">
        <v>4.24E-2</v>
      </c>
      <c r="Q31" s="386">
        <f>P31</f>
        <v>4.24E-2</v>
      </c>
      <c r="R31" s="386">
        <f>Q31</f>
        <v>4.24E-2</v>
      </c>
      <c r="S31" s="386">
        <f>R31</f>
        <v>4.24E-2</v>
      </c>
      <c r="T31" s="386">
        <f>S31</f>
        <v>4.24E-2</v>
      </c>
      <c r="U31" s="199"/>
      <c r="V31" s="200"/>
    </row>
    <row r="32" spans="1:22" s="156" customFormat="1" ht="15.75" thickBot="1" x14ac:dyDescent="0.3">
      <c r="A32" s="109" t="s">
        <v>63</v>
      </c>
      <c r="B32" s="196"/>
      <c r="C32" s="197"/>
      <c r="D32" s="196"/>
      <c r="E32" s="197"/>
      <c r="F32" s="196"/>
      <c r="G32" s="197"/>
      <c r="H32" s="196"/>
      <c r="I32" s="197"/>
      <c r="J32" s="196"/>
      <c r="K32" s="198"/>
      <c r="L32" s="199"/>
      <c r="M32" s="200"/>
      <c r="N32" s="200"/>
      <c r="O32" s="201"/>
      <c r="P32" s="197"/>
      <c r="Q32" s="197"/>
      <c r="R32" s="197"/>
      <c r="S32" s="197"/>
      <c r="T32" s="197"/>
      <c r="U32" s="199"/>
      <c r="V32" s="202"/>
    </row>
    <row r="33" spans="1:22" s="156" customFormat="1" ht="15.75" thickBot="1" x14ac:dyDescent="0.3">
      <c r="A33" s="58" t="s">
        <v>63</v>
      </c>
      <c r="B33" s="203"/>
      <c r="C33" s="204"/>
      <c r="D33" s="203"/>
      <c r="E33" s="204"/>
      <c r="F33" s="203"/>
      <c r="G33" s="204"/>
      <c r="H33" s="203"/>
      <c r="I33" s="204"/>
      <c r="J33" s="203"/>
      <c r="K33" s="205"/>
      <c r="L33" s="199"/>
      <c r="M33" s="200"/>
      <c r="N33" s="200"/>
      <c r="O33" s="201"/>
      <c r="P33" s="204"/>
      <c r="Q33" s="204"/>
      <c r="R33" s="204"/>
      <c r="S33" s="204"/>
      <c r="T33" s="204"/>
      <c r="U33" s="199"/>
      <c r="V33" s="202"/>
    </row>
    <row r="34" spans="1:22" s="156" customFormat="1" ht="15.75" thickBot="1" x14ac:dyDescent="0.3">
      <c r="A34" s="58" t="s">
        <v>63</v>
      </c>
      <c r="B34" s="203"/>
      <c r="C34" s="204"/>
      <c r="D34" s="203"/>
      <c r="E34" s="204"/>
      <c r="F34" s="203"/>
      <c r="G34" s="204"/>
      <c r="H34" s="203"/>
      <c r="I34" s="204"/>
      <c r="J34" s="203"/>
      <c r="K34" s="205"/>
      <c r="L34" s="199"/>
      <c r="M34" s="200"/>
      <c r="N34" s="200"/>
      <c r="O34" s="201"/>
      <c r="P34" s="204"/>
      <c r="Q34" s="204"/>
      <c r="R34" s="204"/>
      <c r="S34" s="204"/>
      <c r="T34" s="204"/>
      <c r="U34" s="199"/>
      <c r="V34" s="202"/>
    </row>
    <row r="35" spans="1:22" s="156" customFormat="1" ht="15.75" thickBot="1" x14ac:dyDescent="0.3">
      <c r="A35" s="58" t="s">
        <v>63</v>
      </c>
      <c r="B35" s="196"/>
      <c r="C35" s="197"/>
      <c r="D35" s="196"/>
      <c r="E35" s="197"/>
      <c r="F35" s="196"/>
      <c r="G35" s="197"/>
      <c r="H35" s="196"/>
      <c r="I35" s="197"/>
      <c r="J35" s="196"/>
      <c r="K35" s="198"/>
      <c r="L35" s="199"/>
      <c r="M35" s="200"/>
      <c r="N35" s="200"/>
      <c r="O35" s="201"/>
      <c r="P35" s="197"/>
      <c r="Q35" s="197"/>
      <c r="R35" s="197"/>
      <c r="S35" s="197"/>
      <c r="T35" s="197"/>
      <c r="U35" s="199"/>
      <c r="V35" s="202"/>
    </row>
    <row r="36" spans="1:22" s="156" customFormat="1" ht="15.75" thickBot="1" x14ac:dyDescent="0.3">
      <c r="A36" s="59" t="s">
        <v>63</v>
      </c>
      <c r="B36" s="206"/>
      <c r="C36" s="207"/>
      <c r="D36" s="206"/>
      <c r="E36" s="207"/>
      <c r="F36" s="206"/>
      <c r="G36" s="207"/>
      <c r="H36" s="206"/>
      <c r="I36" s="207"/>
      <c r="J36" s="206"/>
      <c r="K36" s="208"/>
      <c r="L36" s="199"/>
      <c r="M36" s="209"/>
      <c r="N36" s="209"/>
      <c r="O36" s="201"/>
      <c r="P36" s="207"/>
      <c r="Q36" s="207"/>
      <c r="R36" s="207"/>
      <c r="S36" s="207"/>
      <c r="T36" s="207"/>
      <c r="U36" s="199"/>
      <c r="V36" s="210"/>
    </row>
    <row r="37" spans="1:22" s="50" customFormat="1" ht="15.75" thickBot="1" x14ac:dyDescent="0.3">
      <c r="A37" s="175" t="s">
        <v>100</v>
      </c>
      <c r="B37" s="234">
        <f>SUM(B31:B36)</f>
        <v>15351.32</v>
      </c>
      <c r="C37" s="212">
        <f>SUM(C31:C36)*12*Summary!B35</f>
        <v>10805.295599999999</v>
      </c>
      <c r="D37" s="213">
        <f>SUM(D31:D36)</f>
        <v>0</v>
      </c>
      <c r="E37" s="212">
        <f>SUM(E31:E36)*12*Summary!B35</f>
        <v>10805.295599999999</v>
      </c>
      <c r="F37" s="213">
        <f>SUM(F31:F36)</f>
        <v>0</v>
      </c>
      <c r="G37" s="212">
        <f>SUM(G31:G36)*12*Summary!B35</f>
        <v>10805.295599999999</v>
      </c>
      <c r="H37" s="213">
        <f>SUM(H31:H36)</f>
        <v>0</v>
      </c>
      <c r="I37" s="212">
        <f>SUM(I31:I36)*12*Summary!B35</f>
        <v>10805.295599999999</v>
      </c>
      <c r="J37" s="213">
        <f>SUM(J31:J36)</f>
        <v>0</v>
      </c>
      <c r="K37" s="212">
        <f>SUM(K31:K36)*12*Summary!B35</f>
        <v>10805.295599999999</v>
      </c>
      <c r="L37" s="214"/>
      <c r="M37" s="215">
        <f xml:space="preserve"> SUM(J37,H37,F37,D37,B37)</f>
        <v>15351.32</v>
      </c>
      <c r="N37" s="216">
        <f>SUM(K37,I37,G37,E37,C37)</f>
        <v>54026.477999999996</v>
      </c>
      <c r="O37" s="217"/>
      <c r="P37" s="212">
        <f>SUM(P31:P36)*12*Summary!B35</f>
        <v>14361.8976</v>
      </c>
      <c r="Q37" s="212">
        <f>SUM(Q31:Q36)*12*Summary!B35</f>
        <v>14361.8976</v>
      </c>
      <c r="R37" s="212">
        <f>SUM(R31:R36)*12*Summary!B35</f>
        <v>14361.8976</v>
      </c>
      <c r="S37" s="212">
        <f>SUM(S31:S36)*12*Summary!B35</f>
        <v>14361.8976</v>
      </c>
      <c r="T37" s="212">
        <f>SUM(T31:T36)*12*Summary!B35</f>
        <v>14361.8976</v>
      </c>
      <c r="U37" s="285"/>
      <c r="V37" s="286">
        <f>SUM(P37,T37,S37,R37,Q37)</f>
        <v>71809.487999999998</v>
      </c>
    </row>
    <row r="38" spans="1:22" ht="15.75" thickBot="1" x14ac:dyDescent="0.3">
      <c r="A38" s="177" t="s">
        <v>76</v>
      </c>
      <c r="B38" s="226"/>
      <c r="C38" s="227"/>
      <c r="D38" s="227"/>
      <c r="E38" s="227"/>
      <c r="F38" s="227"/>
      <c r="G38" s="227"/>
      <c r="H38" s="227"/>
      <c r="I38" s="227"/>
      <c r="J38" s="227"/>
      <c r="K38" s="228"/>
      <c r="L38" s="229"/>
      <c r="M38" s="230"/>
      <c r="N38" s="227"/>
      <c r="O38" s="231"/>
      <c r="P38" s="227"/>
      <c r="Q38" s="227"/>
      <c r="R38" s="227"/>
      <c r="S38" s="227"/>
      <c r="T38" s="227"/>
      <c r="U38" s="289"/>
      <c r="V38" s="290"/>
    </row>
    <row r="39" spans="1:22" s="156" customFormat="1" ht="15.75" thickBot="1" x14ac:dyDescent="0.3">
      <c r="A39" s="58" t="s">
        <v>35</v>
      </c>
      <c r="B39" s="379">
        <v>98123.48</v>
      </c>
      <c r="C39" s="375">
        <v>3.1899999999999998E-2</v>
      </c>
      <c r="D39" s="376"/>
      <c r="E39" s="375">
        <f>C39</f>
        <v>3.1899999999999998E-2</v>
      </c>
      <c r="F39" s="376"/>
      <c r="G39" s="375">
        <f>E39</f>
        <v>3.1899999999999998E-2</v>
      </c>
      <c r="H39" s="376"/>
      <c r="I39" s="375">
        <f>G39</f>
        <v>3.1899999999999998E-2</v>
      </c>
      <c r="J39" s="376"/>
      <c r="K39" s="384">
        <f>I39</f>
        <v>3.1899999999999998E-2</v>
      </c>
      <c r="L39" s="380"/>
      <c r="M39" s="381"/>
      <c r="N39" s="381"/>
      <c r="O39" s="382"/>
      <c r="P39" s="385">
        <v>4.24E-2</v>
      </c>
      <c r="Q39" s="386">
        <f>P39</f>
        <v>4.24E-2</v>
      </c>
      <c r="R39" s="386">
        <f>Q39</f>
        <v>4.24E-2</v>
      </c>
      <c r="S39" s="386">
        <f>R39</f>
        <v>4.24E-2</v>
      </c>
      <c r="T39" s="386">
        <f>S39</f>
        <v>4.24E-2</v>
      </c>
      <c r="U39" s="199"/>
      <c r="V39" s="200"/>
    </row>
    <row r="40" spans="1:22" s="156" customFormat="1" ht="15.75" thickBot="1" x14ac:dyDescent="0.3">
      <c r="A40" s="58" t="s">
        <v>63</v>
      </c>
      <c r="B40" s="196"/>
      <c r="C40" s="197"/>
      <c r="D40" s="196"/>
      <c r="E40" s="197"/>
      <c r="F40" s="196"/>
      <c r="G40" s="197"/>
      <c r="H40" s="196"/>
      <c r="I40" s="197"/>
      <c r="J40" s="196"/>
      <c r="K40" s="198"/>
      <c r="L40" s="199"/>
      <c r="M40" s="200"/>
      <c r="N40" s="200"/>
      <c r="O40" s="201"/>
      <c r="P40" s="197"/>
      <c r="Q40" s="197"/>
      <c r="R40" s="197"/>
      <c r="S40" s="197"/>
      <c r="T40" s="197"/>
      <c r="U40" s="199"/>
      <c r="V40" s="202"/>
    </row>
    <row r="41" spans="1:22" s="156" customFormat="1" ht="15.75" thickBot="1" x14ac:dyDescent="0.3">
      <c r="A41" s="58" t="s">
        <v>63</v>
      </c>
      <c r="B41" s="203"/>
      <c r="C41" s="204"/>
      <c r="D41" s="203"/>
      <c r="E41" s="204"/>
      <c r="F41" s="203"/>
      <c r="G41" s="204"/>
      <c r="H41" s="203"/>
      <c r="I41" s="204"/>
      <c r="J41" s="203"/>
      <c r="K41" s="205"/>
      <c r="L41" s="199"/>
      <c r="M41" s="200"/>
      <c r="N41" s="200"/>
      <c r="O41" s="201"/>
      <c r="P41" s="204"/>
      <c r="Q41" s="204"/>
      <c r="R41" s="204"/>
      <c r="S41" s="204"/>
      <c r="T41" s="204"/>
      <c r="U41" s="199"/>
      <c r="V41" s="202"/>
    </row>
    <row r="42" spans="1:22" s="156" customFormat="1" ht="15.75" thickBot="1" x14ac:dyDescent="0.3">
      <c r="A42" s="58" t="s">
        <v>63</v>
      </c>
      <c r="B42" s="203"/>
      <c r="C42" s="204"/>
      <c r="D42" s="203"/>
      <c r="E42" s="204"/>
      <c r="F42" s="203"/>
      <c r="G42" s="204"/>
      <c r="H42" s="203"/>
      <c r="I42" s="204"/>
      <c r="J42" s="203"/>
      <c r="K42" s="205"/>
      <c r="L42" s="199"/>
      <c r="M42" s="200"/>
      <c r="N42" s="200"/>
      <c r="O42" s="201"/>
      <c r="P42" s="204"/>
      <c r="Q42" s="204"/>
      <c r="R42" s="204"/>
      <c r="S42" s="204"/>
      <c r="T42" s="204"/>
      <c r="U42" s="199"/>
      <c r="V42" s="202"/>
    </row>
    <row r="43" spans="1:22" s="156" customFormat="1" ht="19.5" thickBot="1" x14ac:dyDescent="0.35">
      <c r="A43" s="58" t="s">
        <v>63</v>
      </c>
      <c r="B43" s="196"/>
      <c r="C43" s="197"/>
      <c r="D43" s="196"/>
      <c r="E43" s="291"/>
      <c r="F43" s="196"/>
      <c r="G43" s="197"/>
      <c r="H43" s="196"/>
      <c r="I43" s="197"/>
      <c r="J43" s="196"/>
      <c r="K43" s="198"/>
      <c r="L43" s="199"/>
      <c r="M43" s="200"/>
      <c r="N43" s="200"/>
      <c r="O43" s="201"/>
      <c r="P43" s="197"/>
      <c r="Q43" s="197"/>
      <c r="R43" s="197"/>
      <c r="S43" s="197"/>
      <c r="T43" s="197"/>
      <c r="U43" s="199"/>
      <c r="V43" s="202"/>
    </row>
    <row r="44" spans="1:22" s="156" customFormat="1" ht="15.75" thickBot="1" x14ac:dyDescent="0.3">
      <c r="A44" s="59" t="s">
        <v>63</v>
      </c>
      <c r="B44" s="206"/>
      <c r="C44" s="207"/>
      <c r="D44" s="206"/>
      <c r="E44" s="207"/>
      <c r="F44" s="206"/>
      <c r="G44" s="207"/>
      <c r="H44" s="206"/>
      <c r="I44" s="207"/>
      <c r="J44" s="206"/>
      <c r="K44" s="208"/>
      <c r="L44" s="199"/>
      <c r="M44" s="209"/>
      <c r="N44" s="209"/>
      <c r="O44" s="201"/>
      <c r="P44" s="207"/>
      <c r="Q44" s="207"/>
      <c r="R44" s="207"/>
      <c r="S44" s="207"/>
      <c r="T44" s="207"/>
      <c r="U44" s="199"/>
      <c r="V44" s="210"/>
    </row>
    <row r="45" spans="1:22" s="50" customFormat="1" ht="15.75" thickBot="1" x14ac:dyDescent="0.3">
      <c r="A45" s="175" t="s">
        <v>101</v>
      </c>
      <c r="B45" s="211">
        <f>SUM(B39:B44)</f>
        <v>98123.48</v>
      </c>
      <c r="C45" s="212">
        <f>SUM(C39:C44)*12*Summary!$B$36</f>
        <v>69065.924399999989</v>
      </c>
      <c r="D45" s="213">
        <f>SUM(D39:D44)</f>
        <v>0</v>
      </c>
      <c r="E45" s="212">
        <f>SUM(E39:E44)*12*Summary!$B$36</f>
        <v>69065.924399999989</v>
      </c>
      <c r="F45" s="213">
        <f>SUM(F39:F44)</f>
        <v>0</v>
      </c>
      <c r="G45" s="212">
        <f>SUM(G39:G44)*12*Summary!$B$36</f>
        <v>69065.924399999989</v>
      </c>
      <c r="H45" s="213">
        <f>SUM(H39:H44)</f>
        <v>0</v>
      </c>
      <c r="I45" s="212">
        <f>SUM(I39:I44)*12*Summary!$B$36</f>
        <v>69065.924399999989</v>
      </c>
      <c r="J45" s="213">
        <f>SUM(J39:J44)</f>
        <v>0</v>
      </c>
      <c r="K45" s="212">
        <f>SUM(K39:K44)*12*Summary!$B$36</f>
        <v>69065.924399999989</v>
      </c>
      <c r="L45" s="214"/>
      <c r="M45" s="215">
        <f xml:space="preserve"> SUM(J45,H45,F45,D45,B45)</f>
        <v>98123.48</v>
      </c>
      <c r="N45" s="216">
        <f>SUM(K45,I45,G45,E45,C45)</f>
        <v>345329.62199999997</v>
      </c>
      <c r="O45" s="217"/>
      <c r="P45" s="212">
        <f>SUM(P39:P44)*12*Summary!$B$36</f>
        <v>91799.222399999999</v>
      </c>
      <c r="Q45" s="212">
        <f>SUM(Q39:Q44)*12*Summary!$B$36</f>
        <v>91799.222399999999</v>
      </c>
      <c r="R45" s="212">
        <f>SUM(R39:R44)*12*Summary!$B$36</f>
        <v>91799.222399999999</v>
      </c>
      <c r="S45" s="212">
        <f>SUM(S39:S44)*12*Summary!$B$36</f>
        <v>91799.222399999999</v>
      </c>
      <c r="T45" s="212">
        <f>SUM(T39:T44)*12*Summary!$B$36</f>
        <v>91799.222399999999</v>
      </c>
      <c r="U45" s="285"/>
      <c r="V45" s="286">
        <f>SUM(P45,T45,S45,R45,Q45)</f>
        <v>458996.11199999996</v>
      </c>
    </row>
    <row r="46" spans="1:22" ht="15.75" thickBot="1" x14ac:dyDescent="0.3">
      <c r="A46" s="177" t="s">
        <v>77</v>
      </c>
      <c r="B46" s="226"/>
      <c r="C46" s="227"/>
      <c r="D46" s="227"/>
      <c r="E46" s="227"/>
      <c r="F46" s="227"/>
      <c r="G46" s="227"/>
      <c r="H46" s="227"/>
      <c r="I46" s="227"/>
      <c r="J46" s="227"/>
      <c r="K46" s="228"/>
      <c r="L46" s="229"/>
      <c r="M46" s="230"/>
      <c r="N46" s="233"/>
      <c r="O46" s="231"/>
      <c r="P46" s="227"/>
      <c r="Q46" s="227"/>
      <c r="R46" s="227"/>
      <c r="S46" s="227"/>
      <c r="T46" s="233"/>
      <c r="U46" s="289"/>
      <c r="V46" s="292"/>
    </row>
    <row r="47" spans="1:22" s="156" customFormat="1" ht="15.75" thickBot="1" x14ac:dyDescent="0.3">
      <c r="A47" s="58" t="s">
        <v>35</v>
      </c>
      <c r="B47" s="379">
        <v>62109.57</v>
      </c>
      <c r="C47" s="375">
        <v>3.1899999999999998E-2</v>
      </c>
      <c r="D47" s="376"/>
      <c r="E47" s="375">
        <f>C47</f>
        <v>3.1899999999999998E-2</v>
      </c>
      <c r="F47" s="376"/>
      <c r="G47" s="375">
        <f>E47</f>
        <v>3.1899999999999998E-2</v>
      </c>
      <c r="H47" s="376"/>
      <c r="I47" s="375">
        <f>G47</f>
        <v>3.1899999999999998E-2</v>
      </c>
      <c r="J47" s="376"/>
      <c r="K47" s="384">
        <f>I47</f>
        <v>3.1899999999999998E-2</v>
      </c>
      <c r="L47" s="380"/>
      <c r="M47" s="381"/>
      <c r="N47" s="381"/>
      <c r="O47" s="382"/>
      <c r="P47" s="385">
        <v>4.24E-2</v>
      </c>
      <c r="Q47" s="386">
        <f>P47</f>
        <v>4.24E-2</v>
      </c>
      <c r="R47" s="386">
        <f>Q47</f>
        <v>4.24E-2</v>
      </c>
      <c r="S47" s="386">
        <f>R47</f>
        <v>4.24E-2</v>
      </c>
      <c r="T47" s="386">
        <f>S47</f>
        <v>4.24E-2</v>
      </c>
      <c r="U47" s="199"/>
      <c r="V47" s="200"/>
    </row>
    <row r="48" spans="1:22" s="156" customFormat="1" ht="15.75" thickBot="1" x14ac:dyDescent="0.3">
      <c r="A48" s="58" t="s">
        <v>63</v>
      </c>
      <c r="B48" s="196"/>
      <c r="C48" s="197"/>
      <c r="D48" s="196"/>
      <c r="E48" s="197"/>
      <c r="F48" s="196"/>
      <c r="G48" s="197"/>
      <c r="H48" s="196"/>
      <c r="I48" s="197"/>
      <c r="J48" s="196"/>
      <c r="K48" s="198"/>
      <c r="L48" s="199"/>
      <c r="M48" s="200"/>
      <c r="N48" s="200"/>
      <c r="O48" s="201"/>
      <c r="P48" s="197"/>
      <c r="Q48" s="197"/>
      <c r="R48" s="197"/>
      <c r="S48" s="197"/>
      <c r="T48" s="197"/>
      <c r="U48" s="199"/>
      <c r="V48" s="202"/>
    </row>
    <row r="49" spans="1:22" s="156" customFormat="1" ht="15.75" thickBot="1" x14ac:dyDescent="0.3">
      <c r="A49" s="58" t="s">
        <v>63</v>
      </c>
      <c r="B49" s="203"/>
      <c r="C49" s="204"/>
      <c r="D49" s="203"/>
      <c r="E49" s="204"/>
      <c r="F49" s="203"/>
      <c r="G49" s="204"/>
      <c r="H49" s="203"/>
      <c r="I49" s="204"/>
      <c r="J49" s="203"/>
      <c r="K49" s="205"/>
      <c r="L49" s="199"/>
      <c r="M49" s="200"/>
      <c r="N49" s="200"/>
      <c r="O49" s="201"/>
      <c r="P49" s="204"/>
      <c r="Q49" s="204"/>
      <c r="R49" s="204"/>
      <c r="S49" s="204"/>
      <c r="T49" s="204"/>
      <c r="U49" s="199"/>
      <c r="V49" s="202"/>
    </row>
    <row r="50" spans="1:22" s="156" customFormat="1" ht="15.75" thickBot="1" x14ac:dyDescent="0.3">
      <c r="A50" s="58" t="s">
        <v>63</v>
      </c>
      <c r="B50" s="203"/>
      <c r="C50" s="204"/>
      <c r="D50" s="203"/>
      <c r="E50" s="204"/>
      <c r="F50" s="203"/>
      <c r="G50" s="204"/>
      <c r="H50" s="203"/>
      <c r="I50" s="204"/>
      <c r="J50" s="203"/>
      <c r="K50" s="205"/>
      <c r="L50" s="199"/>
      <c r="M50" s="200"/>
      <c r="N50" s="200"/>
      <c r="O50" s="201"/>
      <c r="P50" s="204"/>
      <c r="Q50" s="204"/>
      <c r="R50" s="204"/>
      <c r="S50" s="204"/>
      <c r="T50" s="204"/>
      <c r="U50" s="199"/>
      <c r="V50" s="202"/>
    </row>
    <row r="51" spans="1:22" s="156" customFormat="1" ht="15.75" thickBot="1" x14ac:dyDescent="0.3">
      <c r="A51" s="58" t="s">
        <v>63</v>
      </c>
      <c r="B51" s="196"/>
      <c r="C51" s="197"/>
      <c r="D51" s="196"/>
      <c r="E51" s="197"/>
      <c r="F51" s="196"/>
      <c r="G51" s="197"/>
      <c r="H51" s="196"/>
      <c r="I51" s="197"/>
      <c r="J51" s="196"/>
      <c r="K51" s="198"/>
      <c r="L51" s="199"/>
      <c r="M51" s="200"/>
      <c r="N51" s="200"/>
      <c r="O51" s="201"/>
      <c r="P51" s="197"/>
      <c r="Q51" s="197"/>
      <c r="R51" s="197"/>
      <c r="S51" s="197"/>
      <c r="T51" s="197"/>
      <c r="U51" s="199"/>
      <c r="V51" s="202"/>
    </row>
    <row r="52" spans="1:22" s="156" customFormat="1" ht="15.75" thickBot="1" x14ac:dyDescent="0.3">
      <c r="A52" s="59" t="s">
        <v>63</v>
      </c>
      <c r="B52" s="206"/>
      <c r="C52" s="207"/>
      <c r="D52" s="206"/>
      <c r="E52" s="207"/>
      <c r="F52" s="206"/>
      <c r="G52" s="207"/>
      <c r="H52" s="206"/>
      <c r="I52" s="207"/>
      <c r="J52" s="206"/>
      <c r="K52" s="208"/>
      <c r="L52" s="199"/>
      <c r="M52" s="209"/>
      <c r="N52" s="209"/>
      <c r="O52" s="201"/>
      <c r="P52" s="207"/>
      <c r="Q52" s="207"/>
      <c r="R52" s="207"/>
      <c r="S52" s="207"/>
      <c r="T52" s="207"/>
      <c r="U52" s="199"/>
      <c r="V52" s="210"/>
    </row>
    <row r="53" spans="1:22" s="50" customFormat="1" ht="15.75" thickBot="1" x14ac:dyDescent="0.3">
      <c r="A53" s="175" t="s">
        <v>104</v>
      </c>
      <c r="B53" s="234">
        <f>SUM(B47:B52)</f>
        <v>62109.57</v>
      </c>
      <c r="C53" s="212">
        <f>SUM(C47:C52)*12*Summary!$B$37</f>
        <v>43716.9084</v>
      </c>
      <c r="D53" s="213">
        <f>SUM(D47:D52)</f>
        <v>0</v>
      </c>
      <c r="E53" s="212">
        <f>SUM(E47:E52)*12*Summary!$B$37</f>
        <v>43716.9084</v>
      </c>
      <c r="F53" s="213">
        <f>SUM(F47:F52)</f>
        <v>0</v>
      </c>
      <c r="G53" s="212">
        <f>SUM(G47:G52)*12*Summary!$B$37</f>
        <v>43716.9084</v>
      </c>
      <c r="H53" s="213">
        <f>SUM(H47:H52)</f>
        <v>0</v>
      </c>
      <c r="I53" s="212">
        <f>SUM(I47:I52)*12*Summary!$B$37</f>
        <v>43716.9084</v>
      </c>
      <c r="J53" s="213">
        <f>SUM(J47:J52)</f>
        <v>0</v>
      </c>
      <c r="K53" s="212">
        <f>SUM(K47:K52)*12*Summary!$B$37</f>
        <v>43716.9084</v>
      </c>
      <c r="L53" s="214"/>
      <c r="M53" s="215">
        <f xml:space="preserve"> SUM(J53,H53,F53,D53,B53)</f>
        <v>62109.57</v>
      </c>
      <c r="N53" s="216">
        <f>SUM(K53,I53,G53,E53,C53)</f>
        <v>218584.54200000002</v>
      </c>
      <c r="O53" s="217"/>
      <c r="P53" s="212">
        <f>SUM(P47:P52)*12*Summary!$B$37</f>
        <v>58106.486400000002</v>
      </c>
      <c r="Q53" s="212">
        <f>SUM(Q47:Q52)*12*Summary!$B$37</f>
        <v>58106.486400000002</v>
      </c>
      <c r="R53" s="212">
        <f>SUM(R47:R52)*12*Summary!$B$37</f>
        <v>58106.486400000002</v>
      </c>
      <c r="S53" s="212">
        <f>SUM(S47:S52)*12*Summary!$B$37</f>
        <v>58106.486400000002</v>
      </c>
      <c r="T53" s="212">
        <f>SUM(T47:T52)*12*Summary!$B$37</f>
        <v>58106.486400000002</v>
      </c>
      <c r="U53" s="285"/>
      <c r="V53" s="286">
        <f>SUM(P53,T53,S53,R53,Q53)</f>
        <v>290532.43200000003</v>
      </c>
    </row>
    <row r="54" spans="1:22" ht="15.75" thickBot="1" x14ac:dyDescent="0.3">
      <c r="A54" s="177" t="s">
        <v>78</v>
      </c>
      <c r="B54" s="226"/>
      <c r="C54" s="227"/>
      <c r="D54" s="227"/>
      <c r="E54" s="227"/>
      <c r="F54" s="227"/>
      <c r="G54" s="227"/>
      <c r="H54" s="227"/>
      <c r="I54" s="227"/>
      <c r="J54" s="227"/>
      <c r="K54" s="228"/>
      <c r="L54" s="229"/>
      <c r="M54" s="230"/>
      <c r="N54" s="233"/>
      <c r="O54" s="231"/>
      <c r="P54" s="227"/>
      <c r="Q54" s="227"/>
      <c r="R54" s="227"/>
      <c r="S54" s="227"/>
      <c r="T54" s="235"/>
      <c r="U54" s="289"/>
      <c r="V54" s="292"/>
    </row>
    <row r="55" spans="1:22" s="156" customFormat="1" ht="15.75" thickBot="1" x14ac:dyDescent="0.3">
      <c r="A55" s="58" t="s">
        <v>35</v>
      </c>
      <c r="B55" s="379">
        <v>34317.08</v>
      </c>
      <c r="C55" s="375">
        <v>3.1899999999999998E-2</v>
      </c>
      <c r="D55" s="376"/>
      <c r="E55" s="375">
        <f>C55</f>
        <v>3.1899999999999998E-2</v>
      </c>
      <c r="F55" s="376"/>
      <c r="G55" s="375">
        <f>E55</f>
        <v>3.1899999999999998E-2</v>
      </c>
      <c r="H55" s="376"/>
      <c r="I55" s="375">
        <f>G55</f>
        <v>3.1899999999999998E-2</v>
      </c>
      <c r="J55" s="376"/>
      <c r="K55" s="384">
        <f>I55</f>
        <v>3.1899999999999998E-2</v>
      </c>
      <c r="L55" s="380"/>
      <c r="M55" s="381"/>
      <c r="N55" s="381"/>
      <c r="O55" s="382"/>
      <c r="P55" s="385">
        <v>4.24E-2</v>
      </c>
      <c r="Q55" s="386">
        <f>P55</f>
        <v>4.24E-2</v>
      </c>
      <c r="R55" s="386">
        <f>Q55</f>
        <v>4.24E-2</v>
      </c>
      <c r="S55" s="386">
        <f>R55</f>
        <v>4.24E-2</v>
      </c>
      <c r="T55" s="386">
        <f>S55</f>
        <v>4.24E-2</v>
      </c>
      <c r="U55" s="199"/>
      <c r="V55" s="200"/>
    </row>
    <row r="56" spans="1:22" s="156" customFormat="1" ht="15.75" thickBot="1" x14ac:dyDescent="0.3">
      <c r="A56" s="58" t="s">
        <v>63</v>
      </c>
      <c r="B56" s="196"/>
      <c r="C56" s="197"/>
      <c r="D56" s="196"/>
      <c r="E56" s="197"/>
      <c r="F56" s="196"/>
      <c r="G56" s="197"/>
      <c r="H56" s="196"/>
      <c r="I56" s="197"/>
      <c r="J56" s="196"/>
      <c r="K56" s="198"/>
      <c r="L56" s="199"/>
      <c r="M56" s="200"/>
      <c r="N56" s="200"/>
      <c r="O56" s="201"/>
      <c r="P56" s="197"/>
      <c r="Q56" s="197"/>
      <c r="R56" s="197"/>
      <c r="S56" s="197"/>
      <c r="T56" s="197"/>
      <c r="U56" s="199"/>
      <c r="V56" s="202"/>
    </row>
    <row r="57" spans="1:22" s="156" customFormat="1" ht="15.75" thickBot="1" x14ac:dyDescent="0.3">
      <c r="A57" s="58" t="s">
        <v>63</v>
      </c>
      <c r="B57" s="203"/>
      <c r="C57" s="204"/>
      <c r="D57" s="203"/>
      <c r="E57" s="204"/>
      <c r="F57" s="203"/>
      <c r="G57" s="204"/>
      <c r="H57" s="203"/>
      <c r="I57" s="204"/>
      <c r="J57" s="203"/>
      <c r="K57" s="205"/>
      <c r="L57" s="199"/>
      <c r="M57" s="200"/>
      <c r="N57" s="200"/>
      <c r="O57" s="201"/>
      <c r="P57" s="204"/>
      <c r="Q57" s="204"/>
      <c r="R57" s="204"/>
      <c r="S57" s="204"/>
      <c r="T57" s="204"/>
      <c r="U57" s="199"/>
      <c r="V57" s="202"/>
    </row>
    <row r="58" spans="1:22" s="156" customFormat="1" ht="15.75" thickBot="1" x14ac:dyDescent="0.3">
      <c r="A58" s="58" t="s">
        <v>63</v>
      </c>
      <c r="B58" s="203"/>
      <c r="C58" s="204"/>
      <c r="D58" s="203"/>
      <c r="E58" s="204"/>
      <c r="F58" s="203"/>
      <c r="G58" s="204"/>
      <c r="H58" s="203"/>
      <c r="I58" s="204"/>
      <c r="J58" s="203"/>
      <c r="K58" s="205"/>
      <c r="L58" s="199"/>
      <c r="M58" s="200"/>
      <c r="N58" s="200"/>
      <c r="O58" s="201"/>
      <c r="P58" s="204"/>
      <c r="Q58" s="204"/>
      <c r="R58" s="204"/>
      <c r="S58" s="204"/>
      <c r="T58" s="204"/>
      <c r="U58" s="199"/>
      <c r="V58" s="202"/>
    </row>
    <row r="59" spans="1:22" s="156" customFormat="1" ht="15.75" thickBot="1" x14ac:dyDescent="0.3">
      <c r="A59" s="58" t="s">
        <v>63</v>
      </c>
      <c r="B59" s="196"/>
      <c r="C59" s="197"/>
      <c r="D59" s="196"/>
      <c r="E59" s="197"/>
      <c r="F59" s="196"/>
      <c r="G59" s="197"/>
      <c r="H59" s="196"/>
      <c r="I59" s="197"/>
      <c r="J59" s="196"/>
      <c r="K59" s="198"/>
      <c r="L59" s="199"/>
      <c r="M59" s="200"/>
      <c r="N59" s="200"/>
      <c r="O59" s="201"/>
      <c r="P59" s="197"/>
      <c r="Q59" s="197"/>
      <c r="R59" s="197"/>
      <c r="S59" s="197"/>
      <c r="T59" s="197"/>
      <c r="U59" s="199"/>
      <c r="V59" s="202"/>
    </row>
    <row r="60" spans="1:22" s="156" customFormat="1" ht="15.75" thickBot="1" x14ac:dyDescent="0.3">
      <c r="A60" s="59" t="s">
        <v>63</v>
      </c>
      <c r="B60" s="206"/>
      <c r="C60" s="207"/>
      <c r="D60" s="206"/>
      <c r="E60" s="207"/>
      <c r="F60" s="206"/>
      <c r="G60" s="207"/>
      <c r="H60" s="206"/>
      <c r="I60" s="207"/>
      <c r="J60" s="206"/>
      <c r="K60" s="208"/>
      <c r="L60" s="199"/>
      <c r="M60" s="209"/>
      <c r="N60" s="209"/>
      <c r="O60" s="201"/>
      <c r="P60" s="207"/>
      <c r="Q60" s="207"/>
      <c r="R60" s="207"/>
      <c r="S60" s="207"/>
      <c r="T60" s="207"/>
      <c r="U60" s="199"/>
      <c r="V60" s="210"/>
    </row>
    <row r="61" spans="1:22" s="50" customFormat="1" ht="15.75" thickBot="1" x14ac:dyDescent="0.3">
      <c r="A61" s="175" t="s">
        <v>102</v>
      </c>
      <c r="B61" s="211">
        <f>SUM(B55:B60)</f>
        <v>34317.08</v>
      </c>
      <c r="C61" s="212">
        <f>SUM(C55:C60)*12*Summary!$B$38</f>
        <v>24154.679999999997</v>
      </c>
      <c r="D61" s="213">
        <f>SUM(D55:D60)</f>
        <v>0</v>
      </c>
      <c r="E61" s="212">
        <f>SUM(E55:E60)*12*Summary!$B$38</f>
        <v>24154.679999999997</v>
      </c>
      <c r="F61" s="213">
        <f>SUM(F55:F60)</f>
        <v>0</v>
      </c>
      <c r="G61" s="212">
        <f>SUM(G55:G60)*12*Summary!$B$38</f>
        <v>24154.679999999997</v>
      </c>
      <c r="H61" s="213">
        <f>SUM(H55:H60)</f>
        <v>0</v>
      </c>
      <c r="I61" s="212">
        <f>SUM(I55:I60)*12*Summary!$B$38</f>
        <v>24154.679999999997</v>
      </c>
      <c r="J61" s="213">
        <f>SUM(J55:J60)</f>
        <v>0</v>
      </c>
      <c r="K61" s="212">
        <f>SUM(K55:K60)*12*Summary!$B$38</f>
        <v>24154.679999999997</v>
      </c>
      <c r="L61" s="214"/>
      <c r="M61" s="215">
        <f xml:space="preserve"> SUM(J61,H61,F61,D61,B61)</f>
        <v>34317.08</v>
      </c>
      <c r="N61" s="216">
        <f>SUM(K61,I61,G61,E61,C61)</f>
        <v>120773.39999999998</v>
      </c>
      <c r="O61" s="217"/>
      <c r="P61" s="212">
        <f>SUM(P55:P60)*12*Summary!$B$38</f>
        <v>32105.280000000002</v>
      </c>
      <c r="Q61" s="212">
        <f>SUM(Q55:Q60)*12*Summary!$B$38</f>
        <v>32105.280000000002</v>
      </c>
      <c r="R61" s="212">
        <f>SUM(R55:R60)*12*Summary!$B$38</f>
        <v>32105.280000000002</v>
      </c>
      <c r="S61" s="212">
        <f>SUM(S55:S60)*12*Summary!$B$38</f>
        <v>32105.280000000002</v>
      </c>
      <c r="T61" s="212">
        <f>SUM(T55:T60)*12*Summary!$B$38</f>
        <v>32105.280000000002</v>
      </c>
      <c r="U61" s="285"/>
      <c r="V61" s="286">
        <f>SUM(P61,T61,S61,R61,Q61)</f>
        <v>160526.40000000002</v>
      </c>
    </row>
    <row r="62" spans="1:22" ht="15.75" thickBot="1" x14ac:dyDescent="0.3">
      <c r="A62" s="178" t="s">
        <v>84</v>
      </c>
      <c r="B62" s="236">
        <f t="shared" ref="B62:K62" si="0">SUM(B13+B21+B29+B37+B45+B53+B61)</f>
        <v>1049236.9806185821</v>
      </c>
      <c r="C62" s="236">
        <f t="shared" si="0"/>
        <v>738523.79039999994</v>
      </c>
      <c r="D62" s="236">
        <f t="shared" si="0"/>
        <v>0</v>
      </c>
      <c r="E62" s="236">
        <f t="shared" si="0"/>
        <v>738523.79039999994</v>
      </c>
      <c r="F62" s="236">
        <f t="shared" si="0"/>
        <v>0</v>
      </c>
      <c r="G62" s="236">
        <f t="shared" si="0"/>
        <v>738523.79039999994</v>
      </c>
      <c r="H62" s="236">
        <f t="shared" si="0"/>
        <v>0</v>
      </c>
      <c r="I62" s="236">
        <f t="shared" si="0"/>
        <v>738523.79039999994</v>
      </c>
      <c r="J62" s="236">
        <f t="shared" si="0"/>
        <v>0</v>
      </c>
      <c r="K62" s="237">
        <f t="shared" si="0"/>
        <v>738523.79039999994</v>
      </c>
      <c r="L62" s="238"/>
      <c r="M62" s="236">
        <f>SUM(M13+M21+M29+M37+M45+M53+M61)</f>
        <v>1049236.9806185821</v>
      </c>
      <c r="N62" s="236">
        <f>SUM(N13+N21+N29+N37+N45+N53+N61)</f>
        <v>3692618.952</v>
      </c>
      <c r="O62" s="239"/>
      <c r="P62" s="236">
        <f>SUM(P13+P21+P29+P37+P45+P53+P61)</f>
        <v>981611.5584000001</v>
      </c>
      <c r="Q62" s="236">
        <f>SUM(Q13+Q21+Q29+Q37+Q45+Q53+Q61)</f>
        <v>981611.5584000001</v>
      </c>
      <c r="R62" s="236">
        <f>SUM(R13+R21+R29+R37+R45+R53+R61)</f>
        <v>981611.5584000001</v>
      </c>
      <c r="S62" s="236">
        <f>SUM(S13+S21+S29+S37+S45+S53+S61)</f>
        <v>981611.5584000001</v>
      </c>
      <c r="T62" s="236">
        <f>SUM(T13+T21+T29+T37+T45+T53+T61)</f>
        <v>981611.5584000001</v>
      </c>
      <c r="U62" s="293"/>
      <c r="V62" s="294">
        <f>SUM(V13+V21+V29+V37+V45+V53+V61)</f>
        <v>4908057.7920000004</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6"/>
      <c r="B64" s="337"/>
      <c r="C64" s="337"/>
      <c r="D64" s="337"/>
      <c r="E64" s="337"/>
      <c r="K64" s="46"/>
      <c r="L64" s="67"/>
      <c r="M64" s="46"/>
      <c r="N64" s="46"/>
      <c r="O64" s="67"/>
      <c r="P64" s="46"/>
      <c r="Q64" s="46"/>
      <c r="R64" s="46"/>
      <c r="U64" s="67"/>
      <c r="V64" s="46"/>
    </row>
  </sheetData>
  <sheetProtection password="D918" sheet="1" insertRows="0" selectLockedCells="1"/>
  <mergeCells count="13">
    <mergeCell ref="M4:N4"/>
    <mergeCell ref="A64:E64"/>
    <mergeCell ref="A3:A5"/>
    <mergeCell ref="B1:T1"/>
    <mergeCell ref="B2:T2"/>
    <mergeCell ref="B3:K3"/>
    <mergeCell ref="M3:N3"/>
    <mergeCell ref="P3:T3"/>
    <mergeCell ref="B4:C4"/>
    <mergeCell ref="D4:E4"/>
    <mergeCell ref="F4:G4"/>
    <mergeCell ref="H4:I4"/>
    <mergeCell ref="J4:K4"/>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V64"/>
  <sheetViews>
    <sheetView view="pageLayout" topLeftCell="A28" zoomScale="60" zoomScaleNormal="60" zoomScalePageLayoutView="60" workbookViewId="0">
      <selection activeCell="C55" sqref="C55:T55"/>
    </sheetView>
  </sheetViews>
  <sheetFormatPr defaultColWidth="6.42578125" defaultRowHeight="15" x14ac:dyDescent="0.25"/>
  <cols>
    <col min="1" max="1" width="45.140625" customWidth="1"/>
    <col min="2" max="11" width="23.7109375" customWidth="1"/>
    <col min="12" max="12" width="23.7109375" style="55" hidden="1" customWidth="1"/>
    <col min="13" max="14" width="23.7109375" hidden="1" customWidth="1"/>
    <col min="15" max="15" width="23.7109375" style="55" hidden="1" customWidth="1"/>
    <col min="16" max="20" width="23.7109375" customWidth="1"/>
    <col min="21" max="21" width="0.85546875" style="55" hidden="1" customWidth="1"/>
    <col min="22" max="22" width="20.28515625" hidden="1" customWidth="1"/>
  </cols>
  <sheetData>
    <row r="1" spans="1:22" x14ac:dyDescent="0.25">
      <c r="A1" s="179" t="s">
        <v>60</v>
      </c>
      <c r="B1" s="354" t="str">
        <f>Summary!B2</f>
        <v>Hamilton NG911, Inc.</v>
      </c>
      <c r="C1" s="355"/>
      <c r="D1" s="355"/>
      <c r="E1" s="355"/>
      <c r="F1" s="355"/>
      <c r="G1" s="355"/>
      <c r="H1" s="355"/>
      <c r="I1" s="355"/>
      <c r="J1" s="355"/>
      <c r="K1" s="355"/>
      <c r="L1" s="355"/>
      <c r="M1" s="355"/>
      <c r="N1" s="355"/>
      <c r="O1" s="355"/>
      <c r="P1" s="355"/>
      <c r="Q1" s="355"/>
      <c r="R1" s="355"/>
      <c r="S1" s="355"/>
      <c r="T1" s="355"/>
      <c r="U1" s="131"/>
      <c r="V1" s="131"/>
    </row>
    <row r="2" spans="1:22" ht="15.75" thickBot="1" x14ac:dyDescent="0.3">
      <c r="A2" s="180" t="s">
        <v>9</v>
      </c>
      <c r="B2" s="356">
        <f>Summary!B3</f>
        <v>44082</v>
      </c>
      <c r="C2" s="357"/>
      <c r="D2" s="357"/>
      <c r="E2" s="357"/>
      <c r="F2" s="357"/>
      <c r="G2" s="357"/>
      <c r="H2" s="357"/>
      <c r="I2" s="357"/>
      <c r="J2" s="357"/>
      <c r="K2" s="357"/>
      <c r="L2" s="357"/>
      <c r="M2" s="357"/>
      <c r="N2" s="357"/>
      <c r="O2" s="357"/>
      <c r="P2" s="357"/>
      <c r="Q2" s="357"/>
      <c r="R2" s="357"/>
      <c r="S2" s="357"/>
      <c r="T2" s="357"/>
      <c r="U2" s="131"/>
      <c r="V2" s="131"/>
    </row>
    <row r="3" spans="1:22" ht="15.75" thickBot="1" x14ac:dyDescent="0.3">
      <c r="A3" s="362" t="s">
        <v>37</v>
      </c>
      <c r="B3" s="345" t="s">
        <v>19</v>
      </c>
      <c r="C3" s="343"/>
      <c r="D3" s="343"/>
      <c r="E3" s="343"/>
      <c r="F3" s="343"/>
      <c r="G3" s="343"/>
      <c r="H3" s="343"/>
      <c r="I3" s="343"/>
      <c r="J3" s="343"/>
      <c r="K3" s="359"/>
      <c r="L3" s="182"/>
      <c r="M3" s="345" t="s">
        <v>90</v>
      </c>
      <c r="N3" s="346"/>
      <c r="O3" s="182"/>
      <c r="P3" s="342"/>
      <c r="Q3" s="342"/>
      <c r="R3" s="342"/>
      <c r="S3" s="342"/>
      <c r="T3" s="341"/>
      <c r="U3" s="182"/>
      <c r="V3" s="183" t="s">
        <v>121</v>
      </c>
    </row>
    <row r="4" spans="1:22" ht="15.75" customHeight="1" thickBot="1" x14ac:dyDescent="0.3">
      <c r="A4" s="363"/>
      <c r="B4" s="340" t="s">
        <v>3</v>
      </c>
      <c r="C4" s="341"/>
      <c r="D4" s="340" t="s">
        <v>4</v>
      </c>
      <c r="E4" s="341"/>
      <c r="F4" s="340" t="s">
        <v>5</v>
      </c>
      <c r="G4" s="341"/>
      <c r="H4" s="340" t="s">
        <v>6</v>
      </c>
      <c r="I4" s="341"/>
      <c r="J4" s="340" t="s">
        <v>7</v>
      </c>
      <c r="K4" s="358"/>
      <c r="L4" s="182"/>
      <c r="M4" s="345" t="s">
        <v>91</v>
      </c>
      <c r="N4" s="346"/>
      <c r="O4" s="182"/>
      <c r="P4" s="143" t="s">
        <v>54</v>
      </c>
      <c r="Q4" s="143" t="s">
        <v>55</v>
      </c>
      <c r="R4" s="143" t="s">
        <v>56</v>
      </c>
      <c r="S4" s="143" t="s">
        <v>57</v>
      </c>
      <c r="T4" s="143" t="s">
        <v>58</v>
      </c>
      <c r="U4" s="182"/>
      <c r="V4" s="183" t="s">
        <v>122</v>
      </c>
    </row>
    <row r="5" spans="1:22" ht="15.75" thickBot="1" x14ac:dyDescent="0.3">
      <c r="A5" s="364"/>
      <c r="B5" s="145" t="s">
        <v>2</v>
      </c>
      <c r="C5" s="145" t="s">
        <v>17</v>
      </c>
      <c r="D5" s="145" t="s">
        <v>2</v>
      </c>
      <c r="E5" s="145" t="s">
        <v>17</v>
      </c>
      <c r="F5" s="145" t="s">
        <v>2</v>
      </c>
      <c r="G5" s="145" t="s">
        <v>17</v>
      </c>
      <c r="H5" s="145" t="s">
        <v>2</v>
      </c>
      <c r="I5" s="145" t="s">
        <v>17</v>
      </c>
      <c r="J5" s="145" t="s">
        <v>2</v>
      </c>
      <c r="K5" s="184" t="s">
        <v>17</v>
      </c>
      <c r="L5" s="185"/>
      <c r="M5" s="145" t="s">
        <v>2</v>
      </c>
      <c r="N5" s="145" t="s">
        <v>17</v>
      </c>
      <c r="O5" s="186"/>
      <c r="P5" s="145" t="s">
        <v>17</v>
      </c>
      <c r="Q5" s="145" t="s">
        <v>17</v>
      </c>
      <c r="R5" s="145" t="s">
        <v>17</v>
      </c>
      <c r="S5" s="145" t="s">
        <v>17</v>
      </c>
      <c r="T5" s="145" t="s">
        <v>17</v>
      </c>
      <c r="U5" s="185"/>
      <c r="V5" s="145" t="s">
        <v>17</v>
      </c>
    </row>
    <row r="6" spans="1:22" s="55" customFormat="1" x14ac:dyDescent="0.25">
      <c r="A6" s="167" t="s">
        <v>72</v>
      </c>
      <c r="B6" s="168"/>
      <c r="C6" s="169"/>
      <c r="D6" s="170"/>
      <c r="E6" s="171"/>
      <c r="F6" s="170"/>
      <c r="G6" s="172"/>
      <c r="H6" s="168"/>
      <c r="I6" s="171"/>
      <c r="J6" s="170"/>
      <c r="K6" s="173"/>
      <c r="L6" s="174"/>
      <c r="M6" s="169"/>
      <c r="N6" s="169"/>
      <c r="O6" s="174"/>
      <c r="P6" s="169"/>
      <c r="Q6" s="169"/>
      <c r="R6" s="169"/>
      <c r="S6" s="169"/>
      <c r="T6" s="169"/>
      <c r="U6" s="174"/>
      <c r="V6" s="169"/>
    </row>
    <row r="7" spans="1:22" s="156" customFormat="1" ht="15.75" thickBot="1" x14ac:dyDescent="0.3">
      <c r="A7" s="58" t="s">
        <v>163</v>
      </c>
      <c r="B7" s="374">
        <v>38211.82</v>
      </c>
      <c r="C7" s="387">
        <v>8.8999999999999999E-3</v>
      </c>
      <c r="D7" s="388"/>
      <c r="E7" s="387">
        <v>8.8999999999999999E-3</v>
      </c>
      <c r="F7" s="388"/>
      <c r="G7" s="387">
        <v>8.8999999999999999E-3</v>
      </c>
      <c r="H7" s="388"/>
      <c r="I7" s="387">
        <v>8.8999999999999999E-3</v>
      </c>
      <c r="J7" s="388"/>
      <c r="K7" s="198">
        <v>8.8999999999999999E-3</v>
      </c>
      <c r="L7" s="377"/>
      <c r="M7" s="200"/>
      <c r="N7" s="200"/>
      <c r="O7" s="378"/>
      <c r="P7" s="389">
        <v>1.1399999999999999E-2</v>
      </c>
      <c r="Q7" s="389">
        <v>1.1399999999999999E-2</v>
      </c>
      <c r="R7" s="389">
        <v>1.1399999999999999E-2</v>
      </c>
      <c r="S7" s="389">
        <v>1.1399999999999999E-2</v>
      </c>
      <c r="T7" s="389">
        <v>1.1399999999999999E-2</v>
      </c>
      <c r="U7" s="199"/>
      <c r="V7" s="200"/>
    </row>
    <row r="8" spans="1:22" s="156" customFormat="1" ht="15.75" thickBot="1" x14ac:dyDescent="0.3">
      <c r="A8" s="58" t="s">
        <v>63</v>
      </c>
      <c r="B8" s="196"/>
      <c r="C8" s="197"/>
      <c r="D8" s="196"/>
      <c r="E8" s="197"/>
      <c r="F8" s="196"/>
      <c r="G8" s="197"/>
      <c r="H8" s="196"/>
      <c r="I8" s="197"/>
      <c r="J8" s="196"/>
      <c r="K8" s="198"/>
      <c r="L8" s="199"/>
      <c r="M8" s="200"/>
      <c r="N8" s="200"/>
      <c r="O8" s="201"/>
      <c r="P8" s="197"/>
      <c r="Q8" s="197"/>
      <c r="R8" s="197"/>
      <c r="S8" s="197"/>
      <c r="T8" s="197"/>
      <c r="U8" s="199"/>
      <c r="V8" s="202"/>
    </row>
    <row r="9" spans="1:22" s="156" customFormat="1" ht="15.75" thickBot="1" x14ac:dyDescent="0.3">
      <c r="A9" s="58" t="s">
        <v>63</v>
      </c>
      <c r="B9" s="203"/>
      <c r="C9" s="204"/>
      <c r="D9" s="203"/>
      <c r="E9" s="204"/>
      <c r="F9" s="203"/>
      <c r="G9" s="204"/>
      <c r="H9" s="203"/>
      <c r="I9" s="204"/>
      <c r="J9" s="203"/>
      <c r="K9" s="205"/>
      <c r="L9" s="199"/>
      <c r="M9" s="200"/>
      <c r="N9" s="200"/>
      <c r="O9" s="201"/>
      <c r="P9" s="204"/>
      <c r="Q9" s="204"/>
      <c r="R9" s="204"/>
      <c r="S9" s="204"/>
      <c r="T9" s="204"/>
      <c r="U9" s="199"/>
      <c r="V9" s="202"/>
    </row>
    <row r="10" spans="1:22" s="156" customFormat="1" ht="15.75" thickBot="1" x14ac:dyDescent="0.3">
      <c r="A10" s="58" t="s">
        <v>63</v>
      </c>
      <c r="B10" s="203"/>
      <c r="C10" s="204"/>
      <c r="D10" s="203"/>
      <c r="E10" s="204"/>
      <c r="F10" s="203"/>
      <c r="G10" s="204"/>
      <c r="H10" s="203"/>
      <c r="I10" s="204"/>
      <c r="J10" s="203"/>
      <c r="K10" s="205"/>
      <c r="L10" s="199"/>
      <c r="M10" s="200"/>
      <c r="N10" s="200"/>
      <c r="O10" s="201"/>
      <c r="P10" s="204"/>
      <c r="Q10" s="204"/>
      <c r="R10" s="204"/>
      <c r="S10" s="204"/>
      <c r="T10" s="204"/>
      <c r="U10" s="199"/>
      <c r="V10" s="202"/>
    </row>
    <row r="11" spans="1:22" s="156" customFormat="1" ht="15.75" thickBot="1" x14ac:dyDescent="0.3">
      <c r="A11" s="58" t="s">
        <v>63</v>
      </c>
      <c r="B11" s="196"/>
      <c r="C11" s="197"/>
      <c r="D11" s="196"/>
      <c r="E11" s="197"/>
      <c r="F11" s="196"/>
      <c r="G11" s="197"/>
      <c r="H11" s="196"/>
      <c r="I11" s="197"/>
      <c r="J11" s="196"/>
      <c r="K11" s="198"/>
      <c r="L11" s="199"/>
      <c r="M11" s="200"/>
      <c r="N11" s="200"/>
      <c r="O11" s="201"/>
      <c r="P11" s="197"/>
      <c r="Q11" s="197"/>
      <c r="R11" s="197"/>
      <c r="S11" s="197"/>
      <c r="T11" s="197"/>
      <c r="U11" s="199"/>
      <c r="V11" s="202"/>
    </row>
    <row r="12" spans="1:22" s="156" customFormat="1" ht="15.75" thickBot="1" x14ac:dyDescent="0.3">
      <c r="A12" s="59" t="s">
        <v>63</v>
      </c>
      <c r="B12" s="206"/>
      <c r="C12" s="207"/>
      <c r="D12" s="206"/>
      <c r="E12" s="207"/>
      <c r="F12" s="206"/>
      <c r="G12" s="207"/>
      <c r="H12" s="206"/>
      <c r="I12" s="207"/>
      <c r="J12" s="206"/>
      <c r="K12" s="208"/>
      <c r="L12" s="199"/>
      <c r="M12" s="209"/>
      <c r="N12" s="209"/>
      <c r="O12" s="201"/>
      <c r="P12" s="207"/>
      <c r="Q12" s="207"/>
      <c r="R12" s="207"/>
      <c r="S12" s="207"/>
      <c r="T12" s="207"/>
      <c r="U12" s="199"/>
      <c r="V12" s="210"/>
    </row>
    <row r="13" spans="1:22" s="50" customFormat="1" ht="16.5" customHeight="1" thickBot="1" x14ac:dyDescent="0.3">
      <c r="A13" s="175" t="s">
        <v>97</v>
      </c>
      <c r="B13" s="211">
        <f>SUM(B7:B12)</f>
        <v>38211.82</v>
      </c>
      <c r="C13" s="212">
        <f>SUM(C7:C12)*12*Summary!$B$32</f>
        <v>27680.744400000003</v>
      </c>
      <c r="D13" s="213">
        <f>SUM(D7:D12)</f>
        <v>0</v>
      </c>
      <c r="E13" s="212">
        <f>SUM(E7:E12)*12*Summary!$B$32</f>
        <v>27680.744400000003</v>
      </c>
      <c r="F13" s="213">
        <f>SUM(F7:F12)</f>
        <v>0</v>
      </c>
      <c r="G13" s="212">
        <f>SUM(G7:G12)*12*Summary!$B$32</f>
        <v>27680.744400000003</v>
      </c>
      <c r="H13" s="213">
        <f>SUM(H7:H12)</f>
        <v>0</v>
      </c>
      <c r="I13" s="212">
        <f>SUM(I7:I12)*12*Summary!$B$32</f>
        <v>27680.744400000003</v>
      </c>
      <c r="J13" s="213">
        <f>SUM(J7:J12)</f>
        <v>0</v>
      </c>
      <c r="K13" s="212">
        <f>SUM(K7:K12)*12*Summary!$B$32</f>
        <v>27680.744400000003</v>
      </c>
      <c r="L13" s="214"/>
      <c r="M13" s="215">
        <f xml:space="preserve"> SUM(J13,H13,F13,D13,B13)</f>
        <v>38211.82</v>
      </c>
      <c r="N13" s="216">
        <f>SUM(K13,I13,G13,E13,C13)</f>
        <v>138403.72200000001</v>
      </c>
      <c r="O13" s="217"/>
      <c r="P13" s="212">
        <f>SUM(P7:P12)*12*Summary!$B$32</f>
        <v>35456.234399999994</v>
      </c>
      <c r="Q13" s="212">
        <f>SUM(Q7:Q12)*12*Summary!$B$32</f>
        <v>35456.234399999994</v>
      </c>
      <c r="R13" s="212">
        <f>SUM(R7:R12)*12*Summary!$B$32</f>
        <v>35456.234399999994</v>
      </c>
      <c r="S13" s="212">
        <f>SUM(S7:S12)*12*Summary!$B$32</f>
        <v>35456.234399999994</v>
      </c>
      <c r="T13" s="212">
        <f>SUM(T7:T12)*12*Summary!$B$32</f>
        <v>35456.234399999994</v>
      </c>
      <c r="U13" s="214"/>
      <c r="V13" s="218">
        <f>SUM(P13,T13,S13,R13,Q13)</f>
        <v>177281.17199999996</v>
      </c>
    </row>
    <row r="14" spans="1:22" s="57" customFormat="1" x14ac:dyDescent="0.25">
      <c r="A14" s="176" t="s">
        <v>73</v>
      </c>
      <c r="B14" s="219"/>
      <c r="C14" s="220"/>
      <c r="D14" s="220"/>
      <c r="E14" s="220"/>
      <c r="F14" s="220"/>
      <c r="G14" s="220"/>
      <c r="H14" s="220"/>
      <c r="I14" s="220"/>
      <c r="J14" s="220"/>
      <c r="K14" s="221"/>
      <c r="L14" s="222"/>
      <c r="M14" s="223"/>
      <c r="N14" s="224"/>
      <c r="O14" s="225"/>
      <c r="P14" s="220"/>
      <c r="Q14" s="220"/>
      <c r="R14" s="220"/>
      <c r="S14" s="220"/>
      <c r="T14" s="220"/>
      <c r="U14" s="222"/>
      <c r="V14" s="224"/>
    </row>
    <row r="15" spans="1:22" s="156" customFormat="1" ht="15.75" thickBot="1" x14ac:dyDescent="0.3">
      <c r="A15" s="58" t="s">
        <v>163</v>
      </c>
      <c r="B15" s="374">
        <v>38211.82</v>
      </c>
      <c r="C15" s="387">
        <v>8.8999999999999999E-3</v>
      </c>
      <c r="D15" s="388"/>
      <c r="E15" s="387">
        <v>8.8999999999999999E-3</v>
      </c>
      <c r="F15" s="388"/>
      <c r="G15" s="387">
        <v>8.8999999999999999E-3</v>
      </c>
      <c r="H15" s="388"/>
      <c r="I15" s="387">
        <v>8.8999999999999999E-3</v>
      </c>
      <c r="J15" s="388"/>
      <c r="K15" s="198">
        <v>8.8999999999999999E-3</v>
      </c>
      <c r="L15" s="377"/>
      <c r="M15" s="200"/>
      <c r="N15" s="200"/>
      <c r="O15" s="378"/>
      <c r="P15" s="389">
        <v>1.1399999999999999E-2</v>
      </c>
      <c r="Q15" s="389">
        <v>1.1399999999999999E-2</v>
      </c>
      <c r="R15" s="389">
        <v>1.1399999999999999E-2</v>
      </c>
      <c r="S15" s="389">
        <v>1.1399999999999999E-2</v>
      </c>
      <c r="T15" s="389">
        <v>1.1399999999999999E-2</v>
      </c>
      <c r="U15" s="199"/>
      <c r="V15" s="200"/>
    </row>
    <row r="16" spans="1:22" s="156" customFormat="1" ht="15.75" thickBot="1" x14ac:dyDescent="0.3">
      <c r="A16" s="58" t="s">
        <v>63</v>
      </c>
      <c r="B16" s="196"/>
      <c r="C16" s="197"/>
      <c r="D16" s="196"/>
      <c r="E16" s="197"/>
      <c r="F16" s="196"/>
      <c r="G16" s="197"/>
      <c r="H16" s="196"/>
      <c r="I16" s="197"/>
      <c r="J16" s="196"/>
      <c r="K16" s="198"/>
      <c r="L16" s="199"/>
      <c r="M16" s="200"/>
      <c r="N16" s="200"/>
      <c r="O16" s="201"/>
      <c r="P16" s="197"/>
      <c r="Q16" s="197"/>
      <c r="R16" s="197"/>
      <c r="S16" s="197"/>
      <c r="T16" s="197"/>
      <c r="U16" s="199"/>
      <c r="V16" s="202"/>
    </row>
    <row r="17" spans="1:22" s="156" customFormat="1" ht="15.75" thickBot="1" x14ac:dyDescent="0.3">
      <c r="A17" s="58" t="s">
        <v>81</v>
      </c>
      <c r="B17" s="203"/>
      <c r="C17" s="204"/>
      <c r="D17" s="203"/>
      <c r="E17" s="204"/>
      <c r="F17" s="203"/>
      <c r="G17" s="204"/>
      <c r="H17" s="203"/>
      <c r="I17" s="204"/>
      <c r="J17" s="203"/>
      <c r="K17" s="205"/>
      <c r="L17" s="199"/>
      <c r="M17" s="200"/>
      <c r="N17" s="200"/>
      <c r="O17" s="201"/>
      <c r="P17" s="204"/>
      <c r="Q17" s="204"/>
      <c r="R17" s="204"/>
      <c r="S17" s="204"/>
      <c r="T17" s="204"/>
      <c r="U17" s="199"/>
      <c r="V17" s="202"/>
    </row>
    <row r="18" spans="1:22" s="156" customFormat="1" ht="15.75" thickBot="1" x14ac:dyDescent="0.3">
      <c r="A18" s="58" t="s">
        <v>63</v>
      </c>
      <c r="B18" s="203"/>
      <c r="C18" s="204"/>
      <c r="D18" s="203"/>
      <c r="E18" s="204"/>
      <c r="F18" s="203"/>
      <c r="G18" s="204"/>
      <c r="H18" s="203"/>
      <c r="I18" s="204"/>
      <c r="J18" s="203"/>
      <c r="K18" s="205"/>
      <c r="L18" s="199"/>
      <c r="M18" s="200"/>
      <c r="N18" s="200"/>
      <c r="O18" s="201"/>
      <c r="P18" s="204"/>
      <c r="Q18" s="204"/>
      <c r="R18" s="204"/>
      <c r="S18" s="204"/>
      <c r="T18" s="204"/>
      <c r="U18" s="199"/>
      <c r="V18" s="202"/>
    </row>
    <row r="19" spans="1:22" s="156" customFormat="1" ht="15.75" thickBot="1" x14ac:dyDescent="0.3">
      <c r="A19" s="58" t="s">
        <v>63</v>
      </c>
      <c r="B19" s="196"/>
      <c r="C19" s="197"/>
      <c r="D19" s="196"/>
      <c r="E19" s="197"/>
      <c r="F19" s="196"/>
      <c r="G19" s="197"/>
      <c r="H19" s="196"/>
      <c r="I19" s="197"/>
      <c r="J19" s="196"/>
      <c r="K19" s="198"/>
      <c r="L19" s="199"/>
      <c r="M19" s="200"/>
      <c r="N19" s="200"/>
      <c r="O19" s="201"/>
      <c r="P19" s="197"/>
      <c r="Q19" s="197"/>
      <c r="R19" s="197"/>
      <c r="S19" s="197"/>
      <c r="T19" s="197"/>
      <c r="U19" s="199"/>
      <c r="V19" s="202"/>
    </row>
    <row r="20" spans="1:22" s="156" customFormat="1" ht="15.75" thickBot="1" x14ac:dyDescent="0.3">
      <c r="A20" s="59" t="s">
        <v>63</v>
      </c>
      <c r="B20" s="206"/>
      <c r="C20" s="207"/>
      <c r="D20" s="206"/>
      <c r="E20" s="207"/>
      <c r="F20" s="206"/>
      <c r="G20" s="207"/>
      <c r="H20" s="206"/>
      <c r="I20" s="207"/>
      <c r="J20" s="206"/>
      <c r="K20" s="208"/>
      <c r="L20" s="199"/>
      <c r="M20" s="200"/>
      <c r="N20" s="209"/>
      <c r="O20" s="201"/>
      <c r="P20" s="207"/>
      <c r="Q20" s="207"/>
      <c r="R20" s="207"/>
      <c r="S20" s="207"/>
      <c r="T20" s="207"/>
      <c r="U20" s="199"/>
      <c r="V20" s="210"/>
    </row>
    <row r="21" spans="1:22" s="50" customFormat="1" ht="15.75" thickBot="1" x14ac:dyDescent="0.3">
      <c r="A21" s="175" t="s">
        <v>98</v>
      </c>
      <c r="B21" s="211">
        <f>SUM(B15:B20)</f>
        <v>38211.82</v>
      </c>
      <c r="C21" s="212">
        <f>SUM(C15:C20)*12*Summary!$B$33</f>
        <v>54695.056800000006</v>
      </c>
      <c r="D21" s="213">
        <f>SUM(D15:D20)</f>
        <v>0</v>
      </c>
      <c r="E21" s="212">
        <f>SUM(E15:E20)*12*Summary!$B$33</f>
        <v>54695.056800000006</v>
      </c>
      <c r="F21" s="213">
        <f>SUM(F15:F20)</f>
        <v>0</v>
      </c>
      <c r="G21" s="212">
        <f>SUM(G15:G20)*12*Summary!$B$33</f>
        <v>54695.056800000006</v>
      </c>
      <c r="H21" s="213">
        <f>SUM(H15:H20)</f>
        <v>0</v>
      </c>
      <c r="I21" s="212">
        <f>SUM(I15:I20)*12*Summary!$B$33</f>
        <v>54695.056800000006</v>
      </c>
      <c r="J21" s="213">
        <f>SUM(J15:J20)</f>
        <v>0</v>
      </c>
      <c r="K21" s="212">
        <f>SUM(K15:K20)*12*Summary!$B$33</f>
        <v>54695.056800000006</v>
      </c>
      <c r="L21" s="214"/>
      <c r="M21" s="215">
        <f xml:space="preserve"> SUM(J21,H21,F21,D21,B21)</f>
        <v>38211.82</v>
      </c>
      <c r="N21" s="216">
        <f>SUM(K21,I21,G21,E21,C21)</f>
        <v>273475.28400000004</v>
      </c>
      <c r="O21" s="217"/>
      <c r="P21" s="212">
        <f>SUM(P15:P20)*12*Summary!$B$33</f>
        <v>70058.83679999999</v>
      </c>
      <c r="Q21" s="212">
        <f>SUM(Q15:Q20)*12*Summary!$B$33</f>
        <v>70058.83679999999</v>
      </c>
      <c r="R21" s="212">
        <f>SUM(R15:R20)*12*Summary!$B$33</f>
        <v>70058.83679999999</v>
      </c>
      <c r="S21" s="212">
        <f>SUM(S15:S20)*12*Summary!$B$33</f>
        <v>70058.83679999999</v>
      </c>
      <c r="T21" s="212">
        <f>SUM(T15:T20)*12*Summary!$B$33</f>
        <v>70058.83679999999</v>
      </c>
      <c r="U21" s="214"/>
      <c r="V21" s="218">
        <f>SUM(P21,T21,S21,R21,Q21)</f>
        <v>350294.18399999995</v>
      </c>
    </row>
    <row r="22" spans="1:22" ht="15.75" thickBot="1" x14ac:dyDescent="0.3">
      <c r="A22" s="177" t="s">
        <v>74</v>
      </c>
      <c r="B22" s="226"/>
      <c r="C22" s="227"/>
      <c r="D22" s="227"/>
      <c r="E22" s="227"/>
      <c r="F22" s="227"/>
      <c r="G22" s="227"/>
      <c r="H22" s="227"/>
      <c r="I22" s="227"/>
      <c r="J22" s="227"/>
      <c r="K22" s="228"/>
      <c r="L22" s="229"/>
      <c r="M22" s="230"/>
      <c r="N22" s="227"/>
      <c r="O22" s="231"/>
      <c r="P22" s="227"/>
      <c r="Q22" s="227"/>
      <c r="R22" s="227"/>
      <c r="S22" s="227"/>
      <c r="T22" s="227"/>
      <c r="U22" s="229"/>
      <c r="V22" s="227"/>
    </row>
    <row r="23" spans="1:22" s="156" customFormat="1" ht="15.75" thickBot="1" x14ac:dyDescent="0.3">
      <c r="A23" s="58" t="s">
        <v>163</v>
      </c>
      <c r="B23" s="374">
        <v>38211.82</v>
      </c>
      <c r="C23" s="387">
        <v>8.8999999999999999E-3</v>
      </c>
      <c r="D23" s="388"/>
      <c r="E23" s="387">
        <v>8.8999999999999999E-3</v>
      </c>
      <c r="F23" s="388"/>
      <c r="G23" s="387">
        <v>8.8999999999999999E-3</v>
      </c>
      <c r="H23" s="388"/>
      <c r="I23" s="387">
        <v>8.8999999999999999E-3</v>
      </c>
      <c r="J23" s="388"/>
      <c r="K23" s="198">
        <v>8.8999999999999999E-3</v>
      </c>
      <c r="L23" s="377"/>
      <c r="M23" s="200"/>
      <c r="N23" s="200"/>
      <c r="O23" s="378"/>
      <c r="P23" s="389">
        <v>1.1399999999999999E-2</v>
      </c>
      <c r="Q23" s="389">
        <v>1.1399999999999999E-2</v>
      </c>
      <c r="R23" s="389">
        <v>1.1399999999999999E-2</v>
      </c>
      <c r="S23" s="389">
        <v>1.1399999999999999E-2</v>
      </c>
      <c r="T23" s="389">
        <v>1.1399999999999999E-2</v>
      </c>
      <c r="U23" s="199"/>
      <c r="V23" s="200"/>
    </row>
    <row r="24" spans="1:22" s="156" customFormat="1" ht="15.75" thickBot="1" x14ac:dyDescent="0.3">
      <c r="A24" s="58" t="s">
        <v>63</v>
      </c>
      <c r="B24" s="196"/>
      <c r="C24" s="197"/>
      <c r="D24" s="196"/>
      <c r="E24" s="197"/>
      <c r="F24" s="196"/>
      <c r="G24" s="197"/>
      <c r="H24" s="196"/>
      <c r="I24" s="197"/>
      <c r="J24" s="196"/>
      <c r="K24" s="198"/>
      <c r="L24" s="199"/>
      <c r="M24" s="200"/>
      <c r="N24" s="200"/>
      <c r="O24" s="201"/>
      <c r="P24" s="197"/>
      <c r="Q24" s="197"/>
      <c r="R24" s="197"/>
      <c r="S24" s="197"/>
      <c r="T24" s="197"/>
      <c r="U24" s="199"/>
      <c r="V24" s="202"/>
    </row>
    <row r="25" spans="1:22" s="156" customFormat="1" ht="15.75" thickBot="1" x14ac:dyDescent="0.3">
      <c r="A25" s="58" t="s">
        <v>63</v>
      </c>
      <c r="B25" s="203"/>
      <c r="C25" s="204"/>
      <c r="D25" s="203"/>
      <c r="E25" s="204"/>
      <c r="F25" s="203"/>
      <c r="G25" s="204"/>
      <c r="H25" s="203"/>
      <c r="I25" s="204"/>
      <c r="J25" s="203"/>
      <c r="K25" s="205"/>
      <c r="L25" s="199"/>
      <c r="M25" s="200"/>
      <c r="N25" s="200"/>
      <c r="O25" s="201"/>
      <c r="P25" s="204"/>
      <c r="Q25" s="204"/>
      <c r="R25" s="204"/>
      <c r="S25" s="204"/>
      <c r="T25" s="204"/>
      <c r="U25" s="199"/>
      <c r="V25" s="202"/>
    </row>
    <row r="26" spans="1:22" s="156" customFormat="1" ht="15.75" thickBot="1" x14ac:dyDescent="0.3">
      <c r="A26" s="58" t="s">
        <v>63</v>
      </c>
      <c r="B26" s="203"/>
      <c r="C26" s="204"/>
      <c r="D26" s="203"/>
      <c r="E26" s="204"/>
      <c r="F26" s="203"/>
      <c r="G26" s="204"/>
      <c r="H26" s="203"/>
      <c r="I26" s="204"/>
      <c r="J26" s="203"/>
      <c r="K26" s="205"/>
      <c r="L26" s="199"/>
      <c r="M26" s="200"/>
      <c r="N26" s="200"/>
      <c r="O26" s="201"/>
      <c r="P26" s="204"/>
      <c r="Q26" s="204"/>
      <c r="R26" s="204"/>
      <c r="S26" s="204"/>
      <c r="T26" s="204"/>
      <c r="U26" s="199"/>
      <c r="V26" s="202"/>
    </row>
    <row r="27" spans="1:22" s="156" customFormat="1" ht="15.75" thickBot="1" x14ac:dyDescent="0.3">
      <c r="A27" s="58" t="s">
        <v>63</v>
      </c>
      <c r="B27" s="196"/>
      <c r="C27" s="197"/>
      <c r="D27" s="196"/>
      <c r="E27" s="197"/>
      <c r="F27" s="196"/>
      <c r="G27" s="197"/>
      <c r="H27" s="196"/>
      <c r="I27" s="197"/>
      <c r="J27" s="196"/>
      <c r="K27" s="198"/>
      <c r="L27" s="199"/>
      <c r="M27" s="200"/>
      <c r="N27" s="200"/>
      <c r="O27" s="201"/>
      <c r="P27" s="197"/>
      <c r="Q27" s="197"/>
      <c r="R27" s="197"/>
      <c r="S27" s="197"/>
      <c r="T27" s="197"/>
      <c r="U27" s="199"/>
      <c r="V27" s="202"/>
    </row>
    <row r="28" spans="1:22" s="156" customFormat="1" ht="15.75" thickBot="1" x14ac:dyDescent="0.3">
      <c r="A28" s="59" t="s">
        <v>63</v>
      </c>
      <c r="B28" s="206"/>
      <c r="C28" s="207"/>
      <c r="D28" s="206"/>
      <c r="E28" s="207"/>
      <c r="F28" s="206"/>
      <c r="G28" s="207"/>
      <c r="H28" s="206"/>
      <c r="I28" s="207"/>
      <c r="J28" s="206"/>
      <c r="K28" s="208"/>
      <c r="L28" s="199"/>
      <c r="M28" s="209"/>
      <c r="N28" s="209"/>
      <c r="O28" s="201"/>
      <c r="P28" s="207"/>
      <c r="Q28" s="207"/>
      <c r="R28" s="207"/>
      <c r="S28" s="207"/>
      <c r="T28" s="207"/>
      <c r="U28" s="199"/>
      <c r="V28" s="210"/>
    </row>
    <row r="29" spans="1:22" s="50" customFormat="1" ht="15.75" thickBot="1" x14ac:dyDescent="0.3">
      <c r="A29" s="175" t="s">
        <v>99</v>
      </c>
      <c r="B29" s="211">
        <f>SUM(B23:B28)</f>
        <v>38211.82</v>
      </c>
      <c r="C29" s="212">
        <f>SUM(C23:C28)*12*Summary!$B$34</f>
        <v>82450.2408</v>
      </c>
      <c r="D29" s="213">
        <f>SUM(D23:D28)</f>
        <v>0</v>
      </c>
      <c r="E29" s="212">
        <f>SUM(E23:E28)*12*Summary!$B$34</f>
        <v>82450.2408</v>
      </c>
      <c r="F29" s="213">
        <f>SUM(F23:F28)</f>
        <v>0</v>
      </c>
      <c r="G29" s="212">
        <f>SUM(G23:G28)*12*Summary!$B$34</f>
        <v>82450.2408</v>
      </c>
      <c r="H29" s="213">
        <f>SUM(H23:H28)</f>
        <v>0</v>
      </c>
      <c r="I29" s="212">
        <f>SUM(I23:I28)*12*Summary!$B$34</f>
        <v>82450.2408</v>
      </c>
      <c r="J29" s="213">
        <f>SUM(J23:J28)</f>
        <v>0</v>
      </c>
      <c r="K29" s="212">
        <f>SUM(K23:K28)*12*Summary!$B$34</f>
        <v>82450.2408</v>
      </c>
      <c r="L29" s="214"/>
      <c r="M29" s="215">
        <f xml:space="preserve"> SUM(J29,H29,F29,D29,B29)</f>
        <v>38211.82</v>
      </c>
      <c r="N29" s="216">
        <f>SUM(K29,I29,G29,E29,C29)</f>
        <v>412251.20400000003</v>
      </c>
      <c r="O29" s="217"/>
      <c r="P29" s="212">
        <f>SUM(P23:P28)*12*Summary!$B$34</f>
        <v>105610.42079999998</v>
      </c>
      <c r="Q29" s="212">
        <f>SUM(Q23:Q28)*12*Summary!$B$34</f>
        <v>105610.42079999998</v>
      </c>
      <c r="R29" s="212">
        <f>SUM(R23:R28)*12*Summary!$B$34</f>
        <v>105610.42079999998</v>
      </c>
      <c r="S29" s="212">
        <f>SUM(S23:S28)*12*Summary!$B$34</f>
        <v>105610.42079999998</v>
      </c>
      <c r="T29" s="212">
        <f>SUM(T23:T28)*12*Summary!$B$34</f>
        <v>105610.42079999998</v>
      </c>
      <c r="U29" s="214"/>
      <c r="V29" s="218">
        <f>SUM(P29,T29,S29,R29,Q29)</f>
        <v>528052.10399999993</v>
      </c>
    </row>
    <row r="30" spans="1:22" ht="15.75" thickBot="1" x14ac:dyDescent="0.3">
      <c r="A30" s="177" t="s">
        <v>75</v>
      </c>
      <c r="B30" s="226"/>
      <c r="C30" s="227"/>
      <c r="D30" s="227"/>
      <c r="E30" s="227"/>
      <c r="F30" s="227"/>
      <c r="G30" s="227"/>
      <c r="H30" s="227"/>
      <c r="I30" s="227"/>
      <c r="J30" s="227"/>
      <c r="K30" s="228"/>
      <c r="L30" s="229"/>
      <c r="M30" s="230"/>
      <c r="N30" s="227"/>
      <c r="O30" s="231"/>
      <c r="P30" s="227"/>
      <c r="Q30" s="227"/>
      <c r="R30" s="227"/>
      <c r="S30" s="227"/>
      <c r="T30" s="227"/>
      <c r="U30" s="229"/>
      <c r="V30" s="227"/>
    </row>
    <row r="31" spans="1:22" s="156" customFormat="1" ht="15.75" thickBot="1" x14ac:dyDescent="0.3">
      <c r="A31" s="58" t="s">
        <v>163</v>
      </c>
      <c r="B31" s="374">
        <v>38211.82</v>
      </c>
      <c r="C31" s="387">
        <v>8.8999999999999999E-3</v>
      </c>
      <c r="D31" s="388"/>
      <c r="E31" s="387">
        <v>8.8999999999999999E-3</v>
      </c>
      <c r="F31" s="388"/>
      <c r="G31" s="387">
        <v>8.8999999999999999E-3</v>
      </c>
      <c r="H31" s="388"/>
      <c r="I31" s="387">
        <v>8.8999999999999999E-3</v>
      </c>
      <c r="J31" s="388"/>
      <c r="K31" s="198">
        <v>8.8999999999999999E-3</v>
      </c>
      <c r="L31" s="377"/>
      <c r="M31" s="200"/>
      <c r="N31" s="200"/>
      <c r="O31" s="378"/>
      <c r="P31" s="389">
        <v>1.1399999999999999E-2</v>
      </c>
      <c r="Q31" s="389">
        <v>1.1399999999999999E-2</v>
      </c>
      <c r="R31" s="389">
        <v>1.1399999999999999E-2</v>
      </c>
      <c r="S31" s="389">
        <v>1.1399999999999999E-2</v>
      </c>
      <c r="T31" s="389">
        <v>1.1399999999999999E-2</v>
      </c>
      <c r="U31" s="199"/>
      <c r="V31" s="200"/>
    </row>
    <row r="32" spans="1:22" s="156" customFormat="1" ht="15.75" thickBot="1" x14ac:dyDescent="0.3">
      <c r="A32" s="109" t="s">
        <v>63</v>
      </c>
      <c r="B32" s="196"/>
      <c r="C32" s="197"/>
      <c r="D32" s="196"/>
      <c r="E32" s="197"/>
      <c r="F32" s="196"/>
      <c r="G32" s="197"/>
      <c r="H32" s="196"/>
      <c r="I32" s="197"/>
      <c r="J32" s="196"/>
      <c r="K32" s="198"/>
      <c r="L32" s="199"/>
      <c r="M32" s="200"/>
      <c r="N32" s="200"/>
      <c r="O32" s="201"/>
      <c r="P32" s="197"/>
      <c r="Q32" s="197"/>
      <c r="R32" s="197"/>
      <c r="S32" s="197"/>
      <c r="T32" s="197"/>
      <c r="U32" s="199"/>
      <c r="V32" s="202"/>
    </row>
    <row r="33" spans="1:22" s="156" customFormat="1" ht="15.75" thickBot="1" x14ac:dyDescent="0.3">
      <c r="A33" s="58" t="s">
        <v>63</v>
      </c>
      <c r="B33" s="203"/>
      <c r="C33" s="204"/>
      <c r="D33" s="203"/>
      <c r="E33" s="204"/>
      <c r="F33" s="203"/>
      <c r="G33" s="204"/>
      <c r="H33" s="203"/>
      <c r="I33" s="204"/>
      <c r="J33" s="203"/>
      <c r="K33" s="205"/>
      <c r="L33" s="199"/>
      <c r="M33" s="200"/>
      <c r="N33" s="200"/>
      <c r="O33" s="201"/>
      <c r="P33" s="204"/>
      <c r="Q33" s="204"/>
      <c r="R33" s="204"/>
      <c r="S33" s="204"/>
      <c r="T33" s="204"/>
      <c r="U33" s="199"/>
      <c r="V33" s="202"/>
    </row>
    <row r="34" spans="1:22" s="156" customFormat="1" ht="15.75" thickBot="1" x14ac:dyDescent="0.3">
      <c r="A34" s="58" t="s">
        <v>63</v>
      </c>
      <c r="B34" s="203"/>
      <c r="C34" s="204"/>
      <c r="D34" s="203"/>
      <c r="E34" s="204"/>
      <c r="F34" s="203"/>
      <c r="G34" s="204"/>
      <c r="H34" s="203"/>
      <c r="I34" s="204"/>
      <c r="J34" s="203"/>
      <c r="K34" s="205"/>
      <c r="L34" s="199"/>
      <c r="M34" s="200"/>
      <c r="N34" s="200"/>
      <c r="O34" s="201"/>
      <c r="P34" s="204"/>
      <c r="Q34" s="204"/>
      <c r="R34" s="204"/>
      <c r="S34" s="204"/>
      <c r="T34" s="204"/>
      <c r="U34" s="199"/>
      <c r="V34" s="202"/>
    </row>
    <row r="35" spans="1:22" s="156" customFormat="1" ht="15.75" thickBot="1" x14ac:dyDescent="0.3">
      <c r="A35" s="58" t="s">
        <v>63</v>
      </c>
      <c r="B35" s="196"/>
      <c r="C35" s="197"/>
      <c r="D35" s="196"/>
      <c r="E35" s="197"/>
      <c r="F35" s="196"/>
      <c r="G35" s="197"/>
      <c r="H35" s="196"/>
      <c r="I35" s="197"/>
      <c r="J35" s="196"/>
      <c r="K35" s="198"/>
      <c r="L35" s="199"/>
      <c r="M35" s="200"/>
      <c r="N35" s="200"/>
      <c r="O35" s="201"/>
      <c r="P35" s="197"/>
      <c r="Q35" s="197"/>
      <c r="R35" s="197"/>
      <c r="S35" s="197"/>
      <c r="T35" s="197"/>
      <c r="U35" s="199"/>
      <c r="V35" s="202"/>
    </row>
    <row r="36" spans="1:22" s="156" customFormat="1" ht="15.75" thickBot="1" x14ac:dyDescent="0.3">
      <c r="A36" s="59" t="s">
        <v>63</v>
      </c>
      <c r="B36" s="206"/>
      <c r="C36" s="207"/>
      <c r="D36" s="206"/>
      <c r="E36" s="207"/>
      <c r="F36" s="206"/>
      <c r="G36" s="207"/>
      <c r="H36" s="206"/>
      <c r="I36" s="207"/>
      <c r="J36" s="206"/>
      <c r="K36" s="208"/>
      <c r="L36" s="199"/>
      <c r="M36" s="209"/>
      <c r="N36" s="209"/>
      <c r="O36" s="201"/>
      <c r="P36" s="207"/>
      <c r="Q36" s="207"/>
      <c r="R36" s="207"/>
      <c r="S36" s="207"/>
      <c r="T36" s="207"/>
      <c r="U36" s="199"/>
      <c r="V36" s="210"/>
    </row>
    <row r="37" spans="1:22" s="50" customFormat="1" ht="15.75" thickBot="1" x14ac:dyDescent="0.3">
      <c r="A37" s="175" t="s">
        <v>100</v>
      </c>
      <c r="B37" s="211">
        <f>SUM(B31:B36)</f>
        <v>38211.82</v>
      </c>
      <c r="C37" s="212">
        <f>SUM(C31:C36)*12*Summary!$B$35</f>
        <v>3014.6436000000003</v>
      </c>
      <c r="D37" s="213">
        <f>SUM(D31:D36)</f>
        <v>0</v>
      </c>
      <c r="E37" s="212">
        <f>SUM(E31:E36)*12*Summary!$B$35</f>
        <v>3014.6436000000003</v>
      </c>
      <c r="F37" s="213">
        <f>SUM(F31:F36)</f>
        <v>0</v>
      </c>
      <c r="G37" s="212">
        <f>SUM(G31:G36)*12*Summary!$B$35</f>
        <v>3014.6436000000003</v>
      </c>
      <c r="H37" s="213">
        <f>SUM(H31:H36)</f>
        <v>0</v>
      </c>
      <c r="I37" s="212">
        <f>SUM(I31:I36)*12*Summary!$B$35</f>
        <v>3014.6436000000003</v>
      </c>
      <c r="J37" s="213">
        <f>SUM(J31:J36)</f>
        <v>0</v>
      </c>
      <c r="K37" s="212">
        <f>SUM(K31:K36)*12*Summary!$B$35</f>
        <v>3014.6436000000003</v>
      </c>
      <c r="L37" s="214"/>
      <c r="M37" s="215">
        <f xml:space="preserve"> SUM(J37,H37,F37,D37,B37)</f>
        <v>38211.82</v>
      </c>
      <c r="N37" s="216">
        <f>SUM(K37,I37,G37,E37,C37)</f>
        <v>15073.218000000001</v>
      </c>
      <c r="O37" s="217"/>
      <c r="P37" s="212">
        <f>SUM(P31:P36)*12*Summary!$B$35</f>
        <v>3861.4535999999994</v>
      </c>
      <c r="Q37" s="212">
        <f>SUM(Q31:Q36)*12*Summary!$B$35</f>
        <v>3861.4535999999994</v>
      </c>
      <c r="R37" s="212">
        <f>SUM(R31:R36)*12*Summary!$B$35</f>
        <v>3861.4535999999994</v>
      </c>
      <c r="S37" s="212">
        <f>SUM(S31:S36)*12*Summary!$B$35</f>
        <v>3861.4535999999994</v>
      </c>
      <c r="T37" s="212">
        <f>SUM(T31:T36)*12*Summary!$B$35</f>
        <v>3861.4535999999994</v>
      </c>
      <c r="U37" s="214"/>
      <c r="V37" s="218">
        <f>SUM(P37,T37,S37,R37,Q37)</f>
        <v>19307.267999999996</v>
      </c>
    </row>
    <row r="38" spans="1:22" ht="15.75" thickBot="1" x14ac:dyDescent="0.3">
      <c r="A38" s="177" t="s">
        <v>76</v>
      </c>
      <c r="B38" s="226"/>
      <c r="C38" s="227"/>
      <c r="D38" s="227"/>
      <c r="E38" s="227"/>
      <c r="F38" s="227"/>
      <c r="G38" s="227"/>
      <c r="H38" s="227"/>
      <c r="I38" s="227"/>
      <c r="J38" s="227"/>
      <c r="K38" s="228"/>
      <c r="L38" s="229"/>
      <c r="M38" s="230"/>
      <c r="N38" s="227"/>
      <c r="O38" s="231"/>
      <c r="P38" s="227"/>
      <c r="Q38" s="227"/>
      <c r="R38" s="227"/>
      <c r="S38" s="227"/>
      <c r="T38" s="227"/>
      <c r="U38" s="229"/>
      <c r="V38" s="227"/>
    </row>
    <row r="39" spans="1:22" s="156" customFormat="1" ht="15.75" thickBot="1" x14ac:dyDescent="0.3">
      <c r="A39" s="58" t="s">
        <v>163</v>
      </c>
      <c r="B39" s="374">
        <v>38211.82</v>
      </c>
      <c r="C39" s="387">
        <v>8.8999999999999999E-3</v>
      </c>
      <c r="D39" s="388"/>
      <c r="E39" s="387">
        <v>8.8999999999999999E-3</v>
      </c>
      <c r="F39" s="388"/>
      <c r="G39" s="387">
        <v>8.8999999999999999E-3</v>
      </c>
      <c r="H39" s="388"/>
      <c r="I39" s="387">
        <v>8.8999999999999999E-3</v>
      </c>
      <c r="J39" s="388"/>
      <c r="K39" s="198">
        <v>8.8999999999999999E-3</v>
      </c>
      <c r="L39" s="377"/>
      <c r="M39" s="200"/>
      <c r="N39" s="200"/>
      <c r="O39" s="378"/>
      <c r="P39" s="389">
        <v>1.1399999999999999E-2</v>
      </c>
      <c r="Q39" s="389">
        <v>1.1399999999999999E-2</v>
      </c>
      <c r="R39" s="389">
        <v>1.1399999999999999E-2</v>
      </c>
      <c r="S39" s="389">
        <v>1.1399999999999999E-2</v>
      </c>
      <c r="T39" s="389">
        <v>1.1399999999999999E-2</v>
      </c>
      <c r="U39" s="199"/>
      <c r="V39" s="200"/>
    </row>
    <row r="40" spans="1:22" s="156" customFormat="1" ht="15.75" thickBot="1" x14ac:dyDescent="0.3">
      <c r="A40" s="58" t="s">
        <v>63</v>
      </c>
      <c r="B40" s="196"/>
      <c r="C40" s="197"/>
      <c r="D40" s="196"/>
      <c r="E40" s="197"/>
      <c r="F40" s="196"/>
      <c r="G40" s="197"/>
      <c r="H40" s="196"/>
      <c r="I40" s="197"/>
      <c r="J40" s="196"/>
      <c r="K40" s="198"/>
      <c r="L40" s="199"/>
      <c r="M40" s="200"/>
      <c r="N40" s="200"/>
      <c r="O40" s="201"/>
      <c r="P40" s="197"/>
      <c r="Q40" s="197"/>
      <c r="R40" s="197"/>
      <c r="S40" s="197"/>
      <c r="T40" s="197"/>
      <c r="U40" s="199"/>
      <c r="V40" s="202"/>
    </row>
    <row r="41" spans="1:22" s="156" customFormat="1" ht="15.75" thickBot="1" x14ac:dyDescent="0.3">
      <c r="A41" s="58" t="s">
        <v>63</v>
      </c>
      <c r="B41" s="203"/>
      <c r="C41" s="204"/>
      <c r="D41" s="203"/>
      <c r="E41" s="204"/>
      <c r="F41" s="203"/>
      <c r="G41" s="204"/>
      <c r="H41" s="203"/>
      <c r="I41" s="204"/>
      <c r="J41" s="203"/>
      <c r="K41" s="205"/>
      <c r="L41" s="199"/>
      <c r="M41" s="200"/>
      <c r="N41" s="200"/>
      <c r="O41" s="201"/>
      <c r="P41" s="204"/>
      <c r="Q41" s="204"/>
      <c r="R41" s="204"/>
      <c r="S41" s="204"/>
      <c r="T41" s="204"/>
      <c r="U41" s="199"/>
      <c r="V41" s="202"/>
    </row>
    <row r="42" spans="1:22" s="156" customFormat="1" ht="15.75" thickBot="1" x14ac:dyDescent="0.3">
      <c r="A42" s="58" t="s">
        <v>63</v>
      </c>
      <c r="B42" s="203"/>
      <c r="C42" s="204"/>
      <c r="D42" s="203"/>
      <c r="E42" s="204"/>
      <c r="F42" s="203"/>
      <c r="G42" s="204"/>
      <c r="H42" s="203"/>
      <c r="I42" s="204"/>
      <c r="J42" s="203"/>
      <c r="K42" s="205"/>
      <c r="L42" s="199"/>
      <c r="M42" s="200"/>
      <c r="N42" s="200"/>
      <c r="O42" s="201"/>
      <c r="P42" s="204"/>
      <c r="Q42" s="204"/>
      <c r="R42" s="204"/>
      <c r="S42" s="204"/>
      <c r="T42" s="204"/>
      <c r="U42" s="199"/>
      <c r="V42" s="202"/>
    </row>
    <row r="43" spans="1:22" s="156" customFormat="1" ht="15.75" thickBot="1" x14ac:dyDescent="0.3">
      <c r="A43" s="58" t="s">
        <v>63</v>
      </c>
      <c r="B43" s="196"/>
      <c r="C43" s="197"/>
      <c r="D43" s="196"/>
      <c r="E43" s="197"/>
      <c r="F43" s="196"/>
      <c r="G43" s="197"/>
      <c r="H43" s="196"/>
      <c r="I43" s="197"/>
      <c r="J43" s="196"/>
      <c r="K43" s="198"/>
      <c r="L43" s="199"/>
      <c r="M43" s="200"/>
      <c r="N43" s="200"/>
      <c r="O43" s="201"/>
      <c r="P43" s="197"/>
      <c r="Q43" s="197"/>
      <c r="R43" s="197"/>
      <c r="S43" s="197"/>
      <c r="T43" s="197"/>
      <c r="U43" s="199"/>
      <c r="V43" s="202"/>
    </row>
    <row r="44" spans="1:22" s="156" customFormat="1" ht="15.75" thickBot="1" x14ac:dyDescent="0.3">
      <c r="A44" s="59" t="s">
        <v>63</v>
      </c>
      <c r="B44" s="206"/>
      <c r="C44" s="207"/>
      <c r="D44" s="206"/>
      <c r="E44" s="207"/>
      <c r="F44" s="206"/>
      <c r="G44" s="207"/>
      <c r="H44" s="206"/>
      <c r="I44" s="207"/>
      <c r="J44" s="206"/>
      <c r="K44" s="208"/>
      <c r="L44" s="199"/>
      <c r="M44" s="209"/>
      <c r="N44" s="209"/>
      <c r="O44" s="201"/>
      <c r="P44" s="207"/>
      <c r="Q44" s="207"/>
      <c r="R44" s="207"/>
      <c r="S44" s="207"/>
      <c r="T44" s="207"/>
      <c r="U44" s="199"/>
      <c r="V44" s="210"/>
    </row>
    <row r="45" spans="1:22" s="50" customFormat="1" ht="15.75" thickBot="1" x14ac:dyDescent="0.3">
      <c r="A45" s="175" t="s">
        <v>101</v>
      </c>
      <c r="B45" s="211">
        <f>SUM(B39:B44)</f>
        <v>38211.82</v>
      </c>
      <c r="C45" s="212">
        <f>SUM(C39:C44)*12*Summary!$B$36</f>
        <v>19269.1764</v>
      </c>
      <c r="D45" s="213">
        <f>SUM(D39:D44)</f>
        <v>0</v>
      </c>
      <c r="E45" s="212">
        <f>SUM(E39:E44)*12*Summary!$B$36</f>
        <v>19269.1764</v>
      </c>
      <c r="F45" s="213">
        <f>SUM(F39:F44)</f>
        <v>0</v>
      </c>
      <c r="G45" s="212">
        <f>SUM(G39:G44)*12*Summary!$B$36</f>
        <v>19269.1764</v>
      </c>
      <c r="H45" s="213">
        <f>SUM(H39:H44)</f>
        <v>0</v>
      </c>
      <c r="I45" s="212">
        <f>SUM(I39:I44)*12*Summary!$B$36</f>
        <v>19269.1764</v>
      </c>
      <c r="J45" s="213">
        <f>SUM(J39:J44)</f>
        <v>0</v>
      </c>
      <c r="K45" s="212">
        <f>SUM(K39:K44)*12*Summary!$B$36</f>
        <v>19269.1764</v>
      </c>
      <c r="L45" s="214"/>
      <c r="M45" s="215">
        <f xml:space="preserve"> SUM(J45,H45,F45,D45,B45)</f>
        <v>38211.82</v>
      </c>
      <c r="N45" s="216">
        <f>SUM(K45,I45,G45,E45,C45)</f>
        <v>96345.881999999998</v>
      </c>
      <c r="O45" s="217"/>
      <c r="P45" s="212">
        <f>SUM(P39:P44)*12*Summary!$B$36</f>
        <v>24681.866399999995</v>
      </c>
      <c r="Q45" s="212">
        <f>SUM(Q39:Q44)*12*Summary!$B$36</f>
        <v>24681.866399999995</v>
      </c>
      <c r="R45" s="212">
        <f>SUM(R39:R44)*12*Summary!$B$36</f>
        <v>24681.866399999995</v>
      </c>
      <c r="S45" s="212">
        <f>SUM(S39:S44)*12*Summary!$B$36</f>
        <v>24681.866399999995</v>
      </c>
      <c r="T45" s="212">
        <f>SUM(T39:T44)*12*Summary!$B$36</f>
        <v>24681.866399999995</v>
      </c>
      <c r="U45" s="214"/>
      <c r="V45" s="218">
        <f>SUM(P45,T45,S45,R45,Q45)</f>
        <v>123409.33199999998</v>
      </c>
    </row>
    <row r="46" spans="1:22" ht="15.75" thickBot="1" x14ac:dyDescent="0.3">
      <c r="A46" s="177" t="s">
        <v>77</v>
      </c>
      <c r="B46" s="226"/>
      <c r="C46" s="227"/>
      <c r="D46" s="227"/>
      <c r="E46" s="227"/>
      <c r="F46" s="227"/>
      <c r="G46" s="227"/>
      <c r="H46" s="227"/>
      <c r="I46" s="227"/>
      <c r="J46" s="227"/>
      <c r="K46" s="228"/>
      <c r="L46" s="229"/>
      <c r="M46" s="230"/>
      <c r="N46" s="233"/>
      <c r="O46" s="231"/>
      <c r="P46" s="227"/>
      <c r="Q46" s="227"/>
      <c r="R46" s="227"/>
      <c r="S46" s="227"/>
      <c r="T46" s="233"/>
      <c r="U46" s="229"/>
      <c r="V46" s="233"/>
    </row>
    <row r="47" spans="1:22" s="156" customFormat="1" ht="15.75" thickBot="1" x14ac:dyDescent="0.3">
      <c r="A47" s="58" t="s">
        <v>163</v>
      </c>
      <c r="B47" s="374">
        <v>38211.82</v>
      </c>
      <c r="C47" s="387">
        <v>8.8999999999999999E-3</v>
      </c>
      <c r="D47" s="388"/>
      <c r="E47" s="387">
        <v>8.8999999999999999E-3</v>
      </c>
      <c r="F47" s="388"/>
      <c r="G47" s="387">
        <v>8.8999999999999999E-3</v>
      </c>
      <c r="H47" s="388"/>
      <c r="I47" s="387">
        <v>8.8999999999999999E-3</v>
      </c>
      <c r="J47" s="388"/>
      <c r="K47" s="198">
        <v>8.8999999999999999E-3</v>
      </c>
      <c r="L47" s="377"/>
      <c r="M47" s="200"/>
      <c r="N47" s="200"/>
      <c r="O47" s="378"/>
      <c r="P47" s="389">
        <v>1.1399999999999999E-2</v>
      </c>
      <c r="Q47" s="389">
        <v>1.1399999999999999E-2</v>
      </c>
      <c r="R47" s="389">
        <v>1.1399999999999999E-2</v>
      </c>
      <c r="S47" s="389">
        <v>1.1399999999999999E-2</v>
      </c>
      <c r="T47" s="389">
        <v>1.1399999999999999E-2</v>
      </c>
      <c r="U47" s="199"/>
      <c r="V47" s="200"/>
    </row>
    <row r="48" spans="1:22" s="156" customFormat="1" ht="15.75" thickBot="1" x14ac:dyDescent="0.3">
      <c r="A48" s="58" t="s">
        <v>63</v>
      </c>
      <c r="B48" s="196"/>
      <c r="C48" s="197"/>
      <c r="D48" s="196"/>
      <c r="E48" s="197"/>
      <c r="F48" s="196"/>
      <c r="G48" s="197"/>
      <c r="H48" s="196"/>
      <c r="I48" s="197"/>
      <c r="J48" s="196"/>
      <c r="K48" s="198"/>
      <c r="L48" s="199"/>
      <c r="M48" s="200"/>
      <c r="N48" s="200"/>
      <c r="O48" s="201"/>
      <c r="P48" s="197"/>
      <c r="Q48" s="197"/>
      <c r="R48" s="197"/>
      <c r="S48" s="197"/>
      <c r="T48" s="197"/>
      <c r="U48" s="199"/>
      <c r="V48" s="202"/>
    </row>
    <row r="49" spans="1:22" s="156" customFormat="1" ht="15.75" thickBot="1" x14ac:dyDescent="0.3">
      <c r="A49" s="58" t="s">
        <v>63</v>
      </c>
      <c r="B49" s="203"/>
      <c r="C49" s="204"/>
      <c r="D49" s="203"/>
      <c r="E49" s="204"/>
      <c r="F49" s="203"/>
      <c r="G49" s="204"/>
      <c r="H49" s="203"/>
      <c r="I49" s="204"/>
      <c r="J49" s="203"/>
      <c r="K49" s="205"/>
      <c r="L49" s="199"/>
      <c r="M49" s="200"/>
      <c r="N49" s="200"/>
      <c r="O49" s="201"/>
      <c r="P49" s="204"/>
      <c r="Q49" s="204"/>
      <c r="R49" s="204"/>
      <c r="S49" s="204"/>
      <c r="T49" s="204"/>
      <c r="U49" s="199"/>
      <c r="V49" s="202"/>
    </row>
    <row r="50" spans="1:22" s="156" customFormat="1" ht="15.75" thickBot="1" x14ac:dyDescent="0.3">
      <c r="A50" s="58" t="s">
        <v>63</v>
      </c>
      <c r="B50" s="203"/>
      <c r="C50" s="204"/>
      <c r="D50" s="203"/>
      <c r="E50" s="204"/>
      <c r="F50" s="203"/>
      <c r="G50" s="204"/>
      <c r="H50" s="203"/>
      <c r="I50" s="204"/>
      <c r="J50" s="203"/>
      <c r="K50" s="205"/>
      <c r="L50" s="199"/>
      <c r="M50" s="200"/>
      <c r="N50" s="200"/>
      <c r="O50" s="201"/>
      <c r="P50" s="204"/>
      <c r="Q50" s="204"/>
      <c r="R50" s="204"/>
      <c r="S50" s="204"/>
      <c r="T50" s="204"/>
      <c r="U50" s="199"/>
      <c r="V50" s="202"/>
    </row>
    <row r="51" spans="1:22" s="156" customFormat="1" ht="15.75" thickBot="1" x14ac:dyDescent="0.3">
      <c r="A51" s="58" t="s">
        <v>63</v>
      </c>
      <c r="B51" s="196"/>
      <c r="C51" s="197"/>
      <c r="D51" s="196"/>
      <c r="E51" s="197"/>
      <c r="F51" s="196"/>
      <c r="G51" s="197"/>
      <c r="H51" s="196"/>
      <c r="I51" s="197"/>
      <c r="J51" s="196"/>
      <c r="K51" s="198"/>
      <c r="L51" s="199"/>
      <c r="M51" s="200"/>
      <c r="N51" s="200"/>
      <c r="O51" s="201"/>
      <c r="P51" s="197"/>
      <c r="Q51" s="197"/>
      <c r="R51" s="197"/>
      <c r="S51" s="197"/>
      <c r="T51" s="197"/>
      <c r="U51" s="199"/>
      <c r="V51" s="202"/>
    </row>
    <row r="52" spans="1:22" s="156" customFormat="1" ht="15.75" thickBot="1" x14ac:dyDescent="0.3">
      <c r="A52" s="59" t="s">
        <v>63</v>
      </c>
      <c r="B52" s="206"/>
      <c r="C52" s="207"/>
      <c r="D52" s="206"/>
      <c r="E52" s="207"/>
      <c r="F52" s="206"/>
      <c r="G52" s="207"/>
      <c r="H52" s="206"/>
      <c r="I52" s="207"/>
      <c r="J52" s="206"/>
      <c r="K52" s="208"/>
      <c r="L52" s="199"/>
      <c r="M52" s="209"/>
      <c r="N52" s="209"/>
      <c r="O52" s="201"/>
      <c r="P52" s="207"/>
      <c r="Q52" s="207"/>
      <c r="R52" s="207"/>
      <c r="S52" s="207"/>
      <c r="T52" s="207"/>
      <c r="U52" s="199"/>
      <c r="V52" s="210"/>
    </row>
    <row r="53" spans="1:22" s="50" customFormat="1" ht="15.75" thickBot="1" x14ac:dyDescent="0.3">
      <c r="A53" s="175" t="s">
        <v>104</v>
      </c>
      <c r="B53" s="234">
        <f>SUM(B47:B52)</f>
        <v>38211.82</v>
      </c>
      <c r="C53" s="212">
        <f>SUM(C47:C52)*12*Summary!$B$37</f>
        <v>12196.8804</v>
      </c>
      <c r="D53" s="213">
        <f>SUM(D47:D52)</f>
        <v>0</v>
      </c>
      <c r="E53" s="212">
        <f>SUM(E47:E52)*12*Summary!$B$37</f>
        <v>12196.8804</v>
      </c>
      <c r="F53" s="213">
        <f>SUM(F47:F52)</f>
        <v>0</v>
      </c>
      <c r="G53" s="212">
        <f>SUM(G47:G52)*12*Summary!$B$37</f>
        <v>12196.8804</v>
      </c>
      <c r="H53" s="213">
        <f>SUM(H47:H52)</f>
        <v>0</v>
      </c>
      <c r="I53" s="212">
        <f>SUM(I47:I52)*12*Summary!$B$37</f>
        <v>12196.8804</v>
      </c>
      <c r="J53" s="213">
        <f>SUM(J47:J52)</f>
        <v>0</v>
      </c>
      <c r="K53" s="212">
        <f>SUM(K47:K52)*12*Summary!$B$37</f>
        <v>12196.8804</v>
      </c>
      <c r="L53" s="214"/>
      <c r="M53" s="215">
        <f xml:space="preserve"> SUM(J53,H53,F53,D53,B53)</f>
        <v>38211.82</v>
      </c>
      <c r="N53" s="216">
        <f>SUM(K53,I53,G53,E53,C53)</f>
        <v>60984.402000000002</v>
      </c>
      <c r="O53" s="217"/>
      <c r="P53" s="212">
        <f>SUM(P47:P52)*12*Summary!$B$37</f>
        <v>15622.970399999997</v>
      </c>
      <c r="Q53" s="212">
        <f>SUM(Q47:Q52)*12*Summary!$B$37</f>
        <v>15622.970399999997</v>
      </c>
      <c r="R53" s="212">
        <f>SUM(R47:R52)*12*Summary!$B$37</f>
        <v>15622.970399999997</v>
      </c>
      <c r="S53" s="212">
        <f>SUM(S47:S52)*12*Summary!$B$37</f>
        <v>15622.970399999997</v>
      </c>
      <c r="T53" s="212">
        <f>SUM(T47:T52)*12*Summary!$B$37</f>
        <v>15622.970399999997</v>
      </c>
      <c r="U53" s="214"/>
      <c r="V53" s="218">
        <f>SUM(P53,T53,S53,R53,Q53)</f>
        <v>78114.851999999984</v>
      </c>
    </row>
    <row r="54" spans="1:22" ht="15.75" thickBot="1" x14ac:dyDescent="0.3">
      <c r="A54" s="177" t="s">
        <v>78</v>
      </c>
      <c r="B54" s="226"/>
      <c r="C54" s="227"/>
      <c r="D54" s="227"/>
      <c r="E54" s="227"/>
      <c r="F54" s="227"/>
      <c r="G54" s="227"/>
      <c r="H54" s="227"/>
      <c r="I54" s="227"/>
      <c r="J54" s="227"/>
      <c r="K54" s="228"/>
      <c r="L54" s="229"/>
      <c r="M54" s="230"/>
      <c r="N54" s="233"/>
      <c r="O54" s="231"/>
      <c r="P54" s="227"/>
      <c r="Q54" s="227"/>
      <c r="R54" s="227"/>
      <c r="S54" s="227"/>
      <c r="T54" s="235"/>
      <c r="U54" s="229"/>
      <c r="V54" s="233"/>
    </row>
    <row r="55" spans="1:22" s="156" customFormat="1" ht="15.75" thickBot="1" x14ac:dyDescent="0.3">
      <c r="A55" s="58" t="s">
        <v>163</v>
      </c>
      <c r="B55" s="374">
        <v>38211.82</v>
      </c>
      <c r="C55" s="387">
        <v>8.8999999999999999E-3</v>
      </c>
      <c r="D55" s="388"/>
      <c r="E55" s="387">
        <v>8.8999999999999999E-3</v>
      </c>
      <c r="F55" s="388"/>
      <c r="G55" s="387">
        <v>8.8999999999999999E-3</v>
      </c>
      <c r="H55" s="388"/>
      <c r="I55" s="387">
        <v>8.8999999999999999E-3</v>
      </c>
      <c r="J55" s="388"/>
      <c r="K55" s="198">
        <v>8.8999999999999999E-3</v>
      </c>
      <c r="L55" s="377"/>
      <c r="M55" s="200"/>
      <c r="N55" s="200"/>
      <c r="O55" s="378"/>
      <c r="P55" s="389">
        <v>1.1399999999999999E-2</v>
      </c>
      <c r="Q55" s="389">
        <v>1.1399999999999999E-2</v>
      </c>
      <c r="R55" s="389">
        <v>1.1399999999999999E-2</v>
      </c>
      <c r="S55" s="389">
        <v>1.1399999999999999E-2</v>
      </c>
      <c r="T55" s="389">
        <v>1.1399999999999999E-2</v>
      </c>
      <c r="U55" s="199"/>
      <c r="V55" s="200"/>
    </row>
    <row r="56" spans="1:22" s="156" customFormat="1" ht="15.75" thickBot="1" x14ac:dyDescent="0.3">
      <c r="A56" s="58" t="s">
        <v>63</v>
      </c>
      <c r="B56" s="196"/>
      <c r="C56" s="197"/>
      <c r="D56" s="196"/>
      <c r="E56" s="197"/>
      <c r="F56" s="196"/>
      <c r="G56" s="197"/>
      <c r="H56" s="196"/>
      <c r="I56" s="197"/>
      <c r="J56" s="196"/>
      <c r="K56" s="198"/>
      <c r="L56" s="199"/>
      <c r="M56" s="200"/>
      <c r="N56" s="200"/>
      <c r="O56" s="201"/>
      <c r="P56" s="197"/>
      <c r="Q56" s="197"/>
      <c r="R56" s="197"/>
      <c r="S56" s="197"/>
      <c r="T56" s="197"/>
      <c r="U56" s="199"/>
      <c r="V56" s="202"/>
    </row>
    <row r="57" spans="1:22" s="156" customFormat="1" ht="15.75" thickBot="1" x14ac:dyDescent="0.3">
      <c r="A57" s="58" t="s">
        <v>63</v>
      </c>
      <c r="B57" s="203"/>
      <c r="C57" s="204"/>
      <c r="D57" s="203"/>
      <c r="E57" s="204"/>
      <c r="F57" s="203"/>
      <c r="G57" s="204"/>
      <c r="H57" s="203"/>
      <c r="I57" s="204"/>
      <c r="J57" s="203"/>
      <c r="K57" s="205"/>
      <c r="L57" s="199"/>
      <c r="M57" s="200"/>
      <c r="N57" s="200"/>
      <c r="O57" s="201"/>
      <c r="P57" s="204"/>
      <c r="Q57" s="204"/>
      <c r="R57" s="204"/>
      <c r="S57" s="204"/>
      <c r="T57" s="204"/>
      <c r="U57" s="199"/>
      <c r="V57" s="202"/>
    </row>
    <row r="58" spans="1:22" s="156" customFormat="1" ht="15.75" thickBot="1" x14ac:dyDescent="0.3">
      <c r="A58" s="58" t="s">
        <v>63</v>
      </c>
      <c r="B58" s="203"/>
      <c r="C58" s="204"/>
      <c r="D58" s="203"/>
      <c r="E58" s="204"/>
      <c r="F58" s="203"/>
      <c r="G58" s="204"/>
      <c r="H58" s="203"/>
      <c r="I58" s="204"/>
      <c r="J58" s="203"/>
      <c r="K58" s="205"/>
      <c r="L58" s="199"/>
      <c r="M58" s="200"/>
      <c r="N58" s="200"/>
      <c r="O58" s="201"/>
      <c r="P58" s="204"/>
      <c r="Q58" s="204"/>
      <c r="R58" s="204"/>
      <c r="S58" s="204"/>
      <c r="T58" s="204"/>
      <c r="U58" s="199"/>
      <c r="V58" s="202"/>
    </row>
    <row r="59" spans="1:22" s="156" customFormat="1" ht="15.75" thickBot="1" x14ac:dyDescent="0.3">
      <c r="A59" s="58" t="s">
        <v>63</v>
      </c>
      <c r="B59" s="196"/>
      <c r="C59" s="197"/>
      <c r="D59" s="196"/>
      <c r="E59" s="197"/>
      <c r="F59" s="196"/>
      <c r="G59" s="197"/>
      <c r="H59" s="196"/>
      <c r="I59" s="197"/>
      <c r="J59" s="196"/>
      <c r="K59" s="198"/>
      <c r="L59" s="199"/>
      <c r="M59" s="200"/>
      <c r="N59" s="200"/>
      <c r="O59" s="201"/>
      <c r="P59" s="197"/>
      <c r="Q59" s="197"/>
      <c r="R59" s="197"/>
      <c r="S59" s="197"/>
      <c r="T59" s="197"/>
      <c r="U59" s="199"/>
      <c r="V59" s="202"/>
    </row>
    <row r="60" spans="1:22" s="156" customFormat="1" ht="15.75" thickBot="1" x14ac:dyDescent="0.3">
      <c r="A60" s="59" t="s">
        <v>63</v>
      </c>
      <c r="B60" s="206"/>
      <c r="C60" s="207"/>
      <c r="D60" s="206"/>
      <c r="E60" s="207"/>
      <c r="F60" s="206"/>
      <c r="G60" s="207"/>
      <c r="H60" s="206"/>
      <c r="I60" s="207"/>
      <c r="J60" s="206"/>
      <c r="K60" s="208"/>
      <c r="L60" s="199"/>
      <c r="M60" s="209"/>
      <c r="N60" s="209"/>
      <c r="O60" s="201"/>
      <c r="P60" s="207"/>
      <c r="Q60" s="207"/>
      <c r="R60" s="207"/>
      <c r="S60" s="207"/>
      <c r="T60" s="207"/>
      <c r="U60" s="199"/>
      <c r="V60" s="210"/>
    </row>
    <row r="61" spans="1:22" s="50" customFormat="1" ht="15.75" thickBot="1" x14ac:dyDescent="0.3">
      <c r="A61" s="175" t="s">
        <v>102</v>
      </c>
      <c r="B61" s="211">
        <f>SUM(B55:B60)</f>
        <v>38211.82</v>
      </c>
      <c r="C61" s="212">
        <f>SUM(C55:C60)*12*Summary!$B$38</f>
        <v>6739.08</v>
      </c>
      <c r="D61" s="213">
        <f>SUM(D55:D60)</f>
        <v>0</v>
      </c>
      <c r="E61" s="212">
        <f>SUM(E55:E60)*12*Summary!$B$38</f>
        <v>6739.08</v>
      </c>
      <c r="F61" s="213">
        <f>SUM(F55:F60)</f>
        <v>0</v>
      </c>
      <c r="G61" s="212">
        <f>SUM(G55:G60)*12*Summary!$B$38</f>
        <v>6739.08</v>
      </c>
      <c r="H61" s="213">
        <f>SUM(H55:H60)</f>
        <v>0</v>
      </c>
      <c r="I61" s="212">
        <f>SUM(I55:I60)*12*Summary!$B$38</f>
        <v>6739.08</v>
      </c>
      <c r="J61" s="213">
        <f>SUM(J55:J60)</f>
        <v>0</v>
      </c>
      <c r="K61" s="212">
        <f>SUM(K55:K60)*12*Summary!$B$38</f>
        <v>6739.08</v>
      </c>
      <c r="L61" s="214"/>
      <c r="M61" s="215">
        <f xml:space="preserve"> SUM(J61,H61,F61,D61,B61)</f>
        <v>38211.82</v>
      </c>
      <c r="N61" s="216">
        <f>SUM(K61,I61,G61,E61,C61)</f>
        <v>33695.4</v>
      </c>
      <c r="O61" s="217"/>
      <c r="P61" s="212">
        <f>SUM(P55:P60)*12*Summary!$B$38</f>
        <v>8632.0799999999981</v>
      </c>
      <c r="Q61" s="212">
        <f>SUM(Q55:Q60)*12*Summary!$B$38</f>
        <v>8632.0799999999981</v>
      </c>
      <c r="R61" s="212">
        <f>SUM(R55:R60)*12*Summary!$B$38</f>
        <v>8632.0799999999981</v>
      </c>
      <c r="S61" s="212">
        <f>SUM(S55:S60)*12*Summary!$B$38</f>
        <v>8632.0799999999981</v>
      </c>
      <c r="T61" s="212">
        <f>SUM(T55:T60)*12*Summary!$B$38</f>
        <v>8632.0799999999981</v>
      </c>
      <c r="U61" s="214"/>
      <c r="V61" s="218">
        <f>SUM(P61,T61,S61,R61,Q61)</f>
        <v>43160.399999999994</v>
      </c>
    </row>
    <row r="62" spans="1:22" ht="15.75" thickBot="1" x14ac:dyDescent="0.3">
      <c r="A62" s="178" t="s">
        <v>85</v>
      </c>
      <c r="B62" s="236">
        <f t="shared" ref="B62:K62" si="0">SUM(B13+B21+B29+B37+B45+B53+B61)</f>
        <v>267482.74</v>
      </c>
      <c r="C62" s="236">
        <f t="shared" si="0"/>
        <v>206045.8224</v>
      </c>
      <c r="D62" s="236">
        <f t="shared" si="0"/>
        <v>0</v>
      </c>
      <c r="E62" s="236">
        <f t="shared" si="0"/>
        <v>206045.8224</v>
      </c>
      <c r="F62" s="236">
        <f t="shared" si="0"/>
        <v>0</v>
      </c>
      <c r="G62" s="236">
        <f t="shared" si="0"/>
        <v>206045.8224</v>
      </c>
      <c r="H62" s="236">
        <f t="shared" si="0"/>
        <v>0</v>
      </c>
      <c r="I62" s="236">
        <f t="shared" si="0"/>
        <v>206045.8224</v>
      </c>
      <c r="J62" s="236">
        <f t="shared" si="0"/>
        <v>0</v>
      </c>
      <c r="K62" s="237">
        <f t="shared" si="0"/>
        <v>206045.8224</v>
      </c>
      <c r="L62" s="238"/>
      <c r="M62" s="236">
        <f>SUM(M13+M21+M29+M37+M45+M53+M61)</f>
        <v>267482.74</v>
      </c>
      <c r="N62" s="236">
        <f>SUM(N13+N21+N29+N37+N45+N53+N61)</f>
        <v>1030229.1120000001</v>
      </c>
      <c r="O62" s="239"/>
      <c r="P62" s="236">
        <f>SUM(P13+P21+P29+P37+P45+P53+P61)</f>
        <v>263923.86239999998</v>
      </c>
      <c r="Q62" s="236">
        <f>SUM(Q13+Q21+Q29+Q37+Q45+Q53+Q61)</f>
        <v>263923.86239999998</v>
      </c>
      <c r="R62" s="236">
        <f>SUM(R13+R21+R29+R37+R45+R53+R61)</f>
        <v>263923.86239999998</v>
      </c>
      <c r="S62" s="236">
        <f>SUM(S13+S21+S29+S37+S45+S53+S61)</f>
        <v>263923.86239999998</v>
      </c>
      <c r="T62" s="236">
        <f>SUM(T13+T21+T29+T37+T45+T53+T61)</f>
        <v>263923.86239999998</v>
      </c>
      <c r="U62" s="238"/>
      <c r="V62" s="236">
        <f>SUM(V13+V21+V29+V37+V45+V53+V61)</f>
        <v>1319619.3119999997</v>
      </c>
    </row>
    <row r="63" spans="1:22" x14ac:dyDescent="0.25">
      <c r="B63" s="9"/>
      <c r="C63" s="9"/>
      <c r="D63" s="9"/>
      <c r="E63" s="9"/>
      <c r="F63" s="43"/>
      <c r="G63" s="9"/>
      <c r="H63" s="9"/>
      <c r="I63" s="9"/>
      <c r="J63" s="9"/>
      <c r="K63" s="43"/>
      <c r="L63" s="45"/>
      <c r="M63" s="43"/>
      <c r="N63" s="43"/>
      <c r="O63" s="45"/>
      <c r="P63" s="44"/>
      <c r="Q63" s="45"/>
      <c r="R63" s="45"/>
      <c r="U63" s="45"/>
      <c r="V63" s="43"/>
    </row>
    <row r="64" spans="1:22" x14ac:dyDescent="0.25">
      <c r="A64" s="336"/>
      <c r="B64" s="337"/>
      <c r="C64" s="337"/>
      <c r="D64" s="337"/>
      <c r="E64" s="337"/>
      <c r="K64" s="46"/>
      <c r="L64" s="67"/>
      <c r="M64" s="46"/>
      <c r="N64" s="46"/>
      <c r="O64" s="67"/>
      <c r="P64" s="46"/>
      <c r="Q64" s="46"/>
      <c r="R64" s="46"/>
      <c r="U64" s="67"/>
      <c r="V64" s="46"/>
    </row>
  </sheetData>
  <sheetProtection password="D918" sheet="1" insertRows="0" selectLockedCells="1"/>
  <mergeCells count="13">
    <mergeCell ref="B1:T1"/>
    <mergeCell ref="B2:T2"/>
    <mergeCell ref="M3:N3"/>
    <mergeCell ref="P3:T3"/>
    <mergeCell ref="M4:N4"/>
    <mergeCell ref="A64:E64"/>
    <mergeCell ref="J4:K4"/>
    <mergeCell ref="B3:K3"/>
    <mergeCell ref="B4:C4"/>
    <mergeCell ref="D4:E4"/>
    <mergeCell ref="F4:G4"/>
    <mergeCell ref="H4:I4"/>
    <mergeCell ref="A3:A5"/>
  </mergeCells>
  <printOptions gridLines="1"/>
  <pageMargins left="0.25" right="0.25" top="0.75" bottom="0.75" header="0.3" footer="0.3"/>
  <pageSetup paperSize="5" scale="43" orientation="landscape" r:id="rId1"/>
  <headerFooter>
    <oddHeader>&amp;C&amp;"-,Bold"&amp;16 6264 Z1 BAFO Cost Proposal Option C</oddHeader>
    <oddFooter>&amp;L&amp;A&amp;C&amp;P&amp;R&amp;D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NRC Milestones</vt:lpstr>
      <vt:lpstr>Summary</vt:lpstr>
      <vt:lpstr>ESInet</vt:lpstr>
      <vt:lpstr>ESI net</vt:lpstr>
      <vt:lpstr>LNG</vt:lpstr>
      <vt:lpstr>BCF</vt:lpstr>
      <vt:lpstr>ESRP &amp; PRF</vt:lpstr>
      <vt:lpstr>ECRF &amp; LVF</vt:lpstr>
      <vt:lpstr>SI</vt:lpstr>
      <vt:lpstr>LDB</vt:lpstr>
      <vt:lpstr>MISC</vt:lpstr>
      <vt:lpstr>Opt Svc NGCS</vt:lpstr>
      <vt:lpstr>BCF!Print_Area</vt:lpstr>
      <vt:lpstr>'ECRF &amp; LVF'!Print_Area</vt:lpstr>
      <vt:lpstr>'ESI net'!Print_Area</vt:lpstr>
      <vt:lpstr>'ESRP &amp; PRF'!Print_Area</vt:lpstr>
      <vt:lpstr>LDB!Print_Area</vt:lpstr>
      <vt:lpstr>LNG!Print_Area</vt:lpstr>
      <vt:lpstr>MISC!Print_Area</vt:lpstr>
      <vt:lpstr>'NRC Milestones'!Print_Area</vt:lpstr>
      <vt:lpstr>'Opt Svc NGCS'!Print_Area</vt:lpstr>
      <vt:lpstr>SI!Print_Area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Mission Critical Partners;Inc.</dc:creator>
  <cp:lastModifiedBy>Ryan Wineteer</cp:lastModifiedBy>
  <cp:lastPrinted>2020-03-30T16:03:44Z</cp:lastPrinted>
  <dcterms:created xsi:type="dcterms:W3CDTF">2012-08-15T14:05:28Z</dcterms:created>
  <dcterms:modified xsi:type="dcterms:W3CDTF">2020-09-08T17:18:33Z</dcterms:modified>
</cp:coreProperties>
</file>